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fileSharing readOnlyRecommended="1"/>
  <workbookPr defaultThemeVersion="124226"/>
  <bookViews>
    <workbookView xWindow="-252" yWindow="-216" windowWidth="9720" windowHeight="10368" activeTab="1"/>
  </bookViews>
  <sheets>
    <sheet name="manuál" sheetId="11" r:id="rId1"/>
    <sheet name="Bodování" sheetId="8" r:id="rId2"/>
    <sheet name="Družstva" sheetId="9" r:id="rId3"/>
    <sheet name="Jednotlivci" sheetId="10" r:id="rId4"/>
    <sheet name="60m" sheetId="12" r:id="rId5"/>
    <sheet name="800m" sheetId="17" r:id="rId6"/>
    <sheet name="VÝŠKA" sheetId="18" r:id="rId7"/>
    <sheet name="DÁLKA" sheetId="14" r:id="rId8"/>
    <sheet name="MÍČEK" sheetId="15" r:id="rId9"/>
    <sheet name="KOULE" sheetId="16" r:id="rId10"/>
  </sheets>
  <calcPr calcId="125725"/>
</workbook>
</file>

<file path=xl/calcChain.xml><?xml version="1.0" encoding="utf-8"?>
<calcChain xmlns="http://schemas.openxmlformats.org/spreadsheetml/2006/main">
  <c r="N14" i="9"/>
  <c r="N13"/>
  <c r="M14"/>
  <c r="M13"/>
  <c r="M12"/>
  <c r="M8"/>
  <c r="M5"/>
  <c r="M11"/>
  <c r="M7"/>
  <c r="M10"/>
  <c r="M9"/>
  <c r="M6"/>
  <c r="L14"/>
  <c r="L13"/>
  <c r="K14"/>
  <c r="K13"/>
  <c r="K12"/>
  <c r="K8"/>
  <c r="K5"/>
  <c r="K11"/>
  <c r="K7"/>
  <c r="K10"/>
  <c r="K9"/>
  <c r="K6"/>
  <c r="J14"/>
  <c r="J13"/>
  <c r="I14"/>
  <c r="I13"/>
  <c r="I12"/>
  <c r="I8"/>
  <c r="I5"/>
  <c r="I11"/>
  <c r="I7"/>
  <c r="I10"/>
  <c r="I9"/>
  <c r="I6"/>
  <c r="H14"/>
  <c r="H13"/>
  <c r="G14"/>
  <c r="G13"/>
  <c r="G12"/>
  <c r="G8"/>
  <c r="G5"/>
  <c r="G11"/>
  <c r="G7"/>
  <c r="G10"/>
  <c r="G9"/>
  <c r="G6"/>
  <c r="F14"/>
  <c r="F13"/>
  <c r="E14"/>
  <c r="E13"/>
  <c r="E12"/>
  <c r="E8"/>
  <c r="E5"/>
  <c r="E11"/>
  <c r="E7"/>
  <c r="E10"/>
  <c r="E9"/>
  <c r="E6"/>
  <c r="D20" l="1"/>
  <c r="D19"/>
  <c r="D18"/>
  <c r="D17"/>
  <c r="D16"/>
  <c r="D15"/>
  <c r="D14"/>
  <c r="D13"/>
  <c r="C20"/>
  <c r="C19"/>
  <c r="C18"/>
  <c r="C17"/>
  <c r="C16"/>
  <c r="C15"/>
  <c r="C14"/>
  <c r="C13"/>
  <c r="C12"/>
  <c r="C8"/>
  <c r="C5"/>
  <c r="C11"/>
  <c r="C7"/>
  <c r="C10"/>
  <c r="C9"/>
  <c r="C6"/>
  <c r="B20"/>
  <c r="B19"/>
  <c r="B18"/>
  <c r="B17"/>
  <c r="B16"/>
  <c r="B15"/>
  <c r="B14"/>
  <c r="B13"/>
  <c r="B12"/>
  <c r="B8"/>
  <c r="B5"/>
  <c r="B11"/>
  <c r="B10"/>
  <c r="B9"/>
  <c r="B7"/>
  <c r="B6"/>
  <c r="X115" i="8" l="1"/>
  <c r="W115"/>
  <c r="X114"/>
  <c r="W114"/>
  <c r="X113"/>
  <c r="W113"/>
  <c r="X112"/>
  <c r="M112" s="1"/>
  <c r="F112" s="1"/>
  <c r="W112"/>
  <c r="X111"/>
  <c r="M111" s="1"/>
  <c r="F111" s="1"/>
  <c r="W111"/>
  <c r="X108"/>
  <c r="W108"/>
  <c r="X107"/>
  <c r="W107"/>
  <c r="X106"/>
  <c r="W106"/>
  <c r="X105"/>
  <c r="W105"/>
  <c r="X104"/>
  <c r="W104"/>
  <c r="X101"/>
  <c r="M101" s="1"/>
  <c r="F101" s="1"/>
  <c r="W101"/>
  <c r="X100"/>
  <c r="M100" s="1"/>
  <c r="F100" s="1"/>
  <c r="W100"/>
  <c r="X99"/>
  <c r="M99" s="1"/>
  <c r="F99" s="1"/>
  <c r="W99"/>
  <c r="X98"/>
  <c r="M98" s="1"/>
  <c r="F98" s="1"/>
  <c r="W98"/>
  <c r="X97"/>
  <c r="M97" s="1"/>
  <c r="F97" s="1"/>
  <c r="F96" s="1"/>
  <c r="W97"/>
  <c r="X94"/>
  <c r="W94"/>
  <c r="X93"/>
  <c r="W93"/>
  <c r="X92"/>
  <c r="W92"/>
  <c r="X91"/>
  <c r="W91"/>
  <c r="X90"/>
  <c r="W90"/>
  <c r="X87"/>
  <c r="M87" s="1"/>
  <c r="F87" s="1"/>
  <c r="W87"/>
  <c r="X86"/>
  <c r="M86" s="1"/>
  <c r="F86" s="1"/>
  <c r="W86"/>
  <c r="X85"/>
  <c r="M85" s="1"/>
  <c r="F85" s="1"/>
  <c r="W85"/>
  <c r="X84"/>
  <c r="M84" s="1"/>
  <c r="F84" s="1"/>
  <c r="W84"/>
  <c r="X83"/>
  <c r="M83" s="1"/>
  <c r="F83" s="1"/>
  <c r="F82" s="1"/>
  <c r="W83"/>
  <c r="X80"/>
  <c r="W80"/>
  <c r="X79"/>
  <c r="W79"/>
  <c r="X78"/>
  <c r="W78"/>
  <c r="X77"/>
  <c r="W77"/>
  <c r="X76"/>
  <c r="W76"/>
  <c r="U115"/>
  <c r="S115"/>
  <c r="Q115"/>
  <c r="O115"/>
  <c r="M115"/>
  <c r="F115" s="1"/>
  <c r="I115"/>
  <c r="U114"/>
  <c r="S114"/>
  <c r="Q114"/>
  <c r="O114"/>
  <c r="I114"/>
  <c r="F114"/>
  <c r="U113"/>
  <c r="S113"/>
  <c r="Q113"/>
  <c r="O113"/>
  <c r="F113" s="1"/>
  <c r="I113"/>
  <c r="U112"/>
  <c r="S112"/>
  <c r="Q112"/>
  <c r="O112"/>
  <c r="I112"/>
  <c r="U111"/>
  <c r="S111"/>
  <c r="Q111"/>
  <c r="O111"/>
  <c r="I111"/>
  <c r="B110"/>
  <c r="U108"/>
  <c r="S108"/>
  <c r="Q108"/>
  <c r="O108"/>
  <c r="M108"/>
  <c r="F108" s="1"/>
  <c r="I108"/>
  <c r="U107"/>
  <c r="S107"/>
  <c r="Q107"/>
  <c r="O107"/>
  <c r="M107"/>
  <c r="F107" s="1"/>
  <c r="I107"/>
  <c r="U106"/>
  <c r="S106"/>
  <c r="Q106"/>
  <c r="O106"/>
  <c r="M106"/>
  <c r="F106" s="1"/>
  <c r="I106"/>
  <c r="U105"/>
  <c r="S105"/>
  <c r="Q105"/>
  <c r="O105"/>
  <c r="M105"/>
  <c r="F105" s="1"/>
  <c r="I105"/>
  <c r="U104"/>
  <c r="S104"/>
  <c r="Q104"/>
  <c r="O104"/>
  <c r="M104"/>
  <c r="F104" s="1"/>
  <c r="F103" s="1"/>
  <c r="I104"/>
  <c r="B103"/>
  <c r="U101"/>
  <c r="S101"/>
  <c r="Q101"/>
  <c r="O101"/>
  <c r="I101"/>
  <c r="U100"/>
  <c r="S100"/>
  <c r="Q100"/>
  <c r="O100"/>
  <c r="I100"/>
  <c r="U99"/>
  <c r="S99"/>
  <c r="Q99"/>
  <c r="O99"/>
  <c r="I99"/>
  <c r="U98"/>
  <c r="S98"/>
  <c r="Q98"/>
  <c r="O98"/>
  <c r="I98"/>
  <c r="U97"/>
  <c r="S97"/>
  <c r="Q97"/>
  <c r="O97"/>
  <c r="I97"/>
  <c r="B96"/>
  <c r="U94"/>
  <c r="S94"/>
  <c r="Q94"/>
  <c r="O94"/>
  <c r="M94"/>
  <c r="F94" s="1"/>
  <c r="I94"/>
  <c r="U93"/>
  <c r="S93"/>
  <c r="Q93"/>
  <c r="O93"/>
  <c r="M93"/>
  <c r="F93" s="1"/>
  <c r="I93"/>
  <c r="U92"/>
  <c r="S92"/>
  <c r="Q92"/>
  <c r="O92"/>
  <c r="M92"/>
  <c r="F92" s="1"/>
  <c r="I92"/>
  <c r="U91"/>
  <c r="S91"/>
  <c r="Q91"/>
  <c r="O91"/>
  <c r="M91"/>
  <c r="F91" s="1"/>
  <c r="I91"/>
  <c r="U90"/>
  <c r="S90"/>
  <c r="Q90"/>
  <c r="O90"/>
  <c r="M90"/>
  <c r="F90" s="1"/>
  <c r="F89" s="1"/>
  <c r="I90"/>
  <c r="B89"/>
  <c r="U87"/>
  <c r="S87"/>
  <c r="Q87"/>
  <c r="O87"/>
  <c r="I87"/>
  <c r="U86"/>
  <c r="S86"/>
  <c r="Q86"/>
  <c r="O86"/>
  <c r="I86"/>
  <c r="U85"/>
  <c r="S85"/>
  <c r="Q85"/>
  <c r="O85"/>
  <c r="I85"/>
  <c r="U84"/>
  <c r="S84"/>
  <c r="Q84"/>
  <c r="O84"/>
  <c r="I84"/>
  <c r="U83"/>
  <c r="S83"/>
  <c r="Q83"/>
  <c r="O83"/>
  <c r="I83"/>
  <c r="B82"/>
  <c r="U80"/>
  <c r="S80"/>
  <c r="Q80"/>
  <c r="O80"/>
  <c r="M80"/>
  <c r="F80" s="1"/>
  <c r="I80"/>
  <c r="U79"/>
  <c r="S79"/>
  <c r="Q79"/>
  <c r="O79"/>
  <c r="M79"/>
  <c r="F79" s="1"/>
  <c r="I79"/>
  <c r="U78"/>
  <c r="S78"/>
  <c r="Q78"/>
  <c r="O78"/>
  <c r="M78"/>
  <c r="F78" s="1"/>
  <c r="I78"/>
  <c r="U77"/>
  <c r="S77"/>
  <c r="Q77"/>
  <c r="O77"/>
  <c r="M77"/>
  <c r="F77" s="1"/>
  <c r="I77"/>
  <c r="U76"/>
  <c r="S76"/>
  <c r="Q76"/>
  <c r="O76"/>
  <c r="M76"/>
  <c r="I76"/>
  <c r="F76"/>
  <c r="B75"/>
  <c r="H5" i="10"/>
  <c r="F51"/>
  <c r="F52"/>
  <c r="F53"/>
  <c r="F54"/>
  <c r="F50"/>
  <c r="F46"/>
  <c r="F47"/>
  <c r="F48"/>
  <c r="F49"/>
  <c r="F45"/>
  <c r="F41"/>
  <c r="F42"/>
  <c r="F43"/>
  <c r="F44"/>
  <c r="F40"/>
  <c r="F37"/>
  <c r="F38"/>
  <c r="F39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H7"/>
  <c r="W73" i="8"/>
  <c r="X73" s="1"/>
  <c r="W72"/>
  <c r="X72" s="1"/>
  <c r="W71"/>
  <c r="X71" s="1"/>
  <c r="W70"/>
  <c r="X70" s="1"/>
  <c r="W69"/>
  <c r="X69" s="1"/>
  <c r="W66"/>
  <c r="X66" s="1"/>
  <c r="W65"/>
  <c r="X65" s="1"/>
  <c r="W64"/>
  <c r="X64" s="1"/>
  <c r="W63"/>
  <c r="X63" s="1"/>
  <c r="W62"/>
  <c r="X62" s="1"/>
  <c r="W59"/>
  <c r="X59" s="1"/>
  <c r="W58"/>
  <c r="X58" s="1"/>
  <c r="W57"/>
  <c r="X57" s="1"/>
  <c r="W56"/>
  <c r="X56" s="1"/>
  <c r="W55"/>
  <c r="X55" s="1"/>
  <c r="W52"/>
  <c r="X52" s="1"/>
  <c r="W51"/>
  <c r="X51" s="1"/>
  <c r="W50"/>
  <c r="X50" s="1"/>
  <c r="W49"/>
  <c r="X49" s="1"/>
  <c r="W48"/>
  <c r="X48" s="1"/>
  <c r="W45"/>
  <c r="X45" s="1"/>
  <c r="W44"/>
  <c r="X44" s="1"/>
  <c r="W43"/>
  <c r="X43" s="1"/>
  <c r="W42"/>
  <c r="X42" s="1"/>
  <c r="W41"/>
  <c r="X41" s="1"/>
  <c r="W38"/>
  <c r="X38" s="1"/>
  <c r="W37"/>
  <c r="X37" s="1"/>
  <c r="W36"/>
  <c r="X36" s="1"/>
  <c r="W35"/>
  <c r="X35" s="1"/>
  <c r="W34"/>
  <c r="X34" s="1"/>
  <c r="W31"/>
  <c r="X31" s="1"/>
  <c r="W30"/>
  <c r="X30" s="1"/>
  <c r="W29"/>
  <c r="X29" s="1"/>
  <c r="W28"/>
  <c r="X28" s="1"/>
  <c r="W27"/>
  <c r="X27" s="1"/>
  <c r="W24"/>
  <c r="X24" s="1"/>
  <c r="W23"/>
  <c r="X23" s="1"/>
  <c r="W22"/>
  <c r="X22" s="1"/>
  <c r="W21"/>
  <c r="X21" s="1"/>
  <c r="W20"/>
  <c r="X20" s="1"/>
  <c r="W17"/>
  <c r="X17" s="1"/>
  <c r="W16"/>
  <c r="X16" s="1"/>
  <c r="W15"/>
  <c r="X15" s="1"/>
  <c r="W14"/>
  <c r="X14" s="1"/>
  <c r="W13"/>
  <c r="X13" s="1"/>
  <c r="W7"/>
  <c r="X7" s="1"/>
  <c r="W8"/>
  <c r="X8" s="1"/>
  <c r="W9"/>
  <c r="X9" s="1"/>
  <c r="W10"/>
  <c r="X10" s="1"/>
  <c r="W6"/>
  <c r="X6" s="1"/>
  <c r="M41" s="1"/>
  <c r="I52"/>
  <c r="O52"/>
  <c r="Q52"/>
  <c r="S52"/>
  <c r="U52"/>
  <c r="I51"/>
  <c r="O51"/>
  <c r="Q51"/>
  <c r="S51"/>
  <c r="U51"/>
  <c r="I50"/>
  <c r="O50"/>
  <c r="Q50"/>
  <c r="S50"/>
  <c r="U50"/>
  <c r="I49"/>
  <c r="O49"/>
  <c r="Q49"/>
  <c r="S49"/>
  <c r="U49"/>
  <c r="I48"/>
  <c r="O48"/>
  <c r="Q48"/>
  <c r="S48"/>
  <c r="U48"/>
  <c r="I73"/>
  <c r="O73"/>
  <c r="Q73"/>
  <c r="S73"/>
  <c r="U73"/>
  <c r="I72"/>
  <c r="O72"/>
  <c r="Q72"/>
  <c r="S72"/>
  <c r="U72"/>
  <c r="I71"/>
  <c r="O71"/>
  <c r="Q71"/>
  <c r="S71"/>
  <c r="U71"/>
  <c r="I70"/>
  <c r="O70"/>
  <c r="Q70"/>
  <c r="S70"/>
  <c r="U70"/>
  <c r="I69"/>
  <c r="O69"/>
  <c r="Q69"/>
  <c r="S69"/>
  <c r="U69"/>
  <c r="I17"/>
  <c r="O17"/>
  <c r="Q17"/>
  <c r="S17"/>
  <c r="U17"/>
  <c r="I16"/>
  <c r="O16"/>
  <c r="Q16"/>
  <c r="S16"/>
  <c r="U16"/>
  <c r="I15"/>
  <c r="O15"/>
  <c r="Q15"/>
  <c r="S15"/>
  <c r="U15"/>
  <c r="I14"/>
  <c r="O14"/>
  <c r="Q14"/>
  <c r="S14"/>
  <c r="U14"/>
  <c r="I13"/>
  <c r="O13"/>
  <c r="Q13"/>
  <c r="S13"/>
  <c r="U13"/>
  <c r="I59"/>
  <c r="O59"/>
  <c r="Q59"/>
  <c r="S59"/>
  <c r="U59"/>
  <c r="I58"/>
  <c r="O58"/>
  <c r="Q58"/>
  <c r="S58"/>
  <c r="U58"/>
  <c r="I57"/>
  <c r="O57"/>
  <c r="Q57"/>
  <c r="S57"/>
  <c r="U57"/>
  <c r="I56"/>
  <c r="O56"/>
  <c r="Q56"/>
  <c r="S56"/>
  <c r="U56"/>
  <c r="I55"/>
  <c r="O55"/>
  <c r="Q55"/>
  <c r="S55"/>
  <c r="U55"/>
  <c r="I24"/>
  <c r="O24"/>
  <c r="Q24"/>
  <c r="S24"/>
  <c r="U24"/>
  <c r="I23"/>
  <c r="O23"/>
  <c r="Q23"/>
  <c r="S23"/>
  <c r="U23"/>
  <c r="I22"/>
  <c r="O22"/>
  <c r="Q22"/>
  <c r="S22"/>
  <c r="U22"/>
  <c r="I21"/>
  <c r="O21"/>
  <c r="Q21"/>
  <c r="S21"/>
  <c r="U21"/>
  <c r="I20"/>
  <c r="O20"/>
  <c r="Q20"/>
  <c r="S20"/>
  <c r="U20"/>
  <c r="I66"/>
  <c r="O66"/>
  <c r="Q66"/>
  <c r="S66"/>
  <c r="U66"/>
  <c r="I65"/>
  <c r="O65"/>
  <c r="Q65"/>
  <c r="S65"/>
  <c r="U65"/>
  <c r="I64"/>
  <c r="O64"/>
  <c r="Q64"/>
  <c r="S64"/>
  <c r="U64"/>
  <c r="I63"/>
  <c r="O63"/>
  <c r="Q63"/>
  <c r="S63"/>
  <c r="U63"/>
  <c r="I62"/>
  <c r="O62"/>
  <c r="Q62"/>
  <c r="S62"/>
  <c r="U62"/>
  <c r="I38"/>
  <c r="O38"/>
  <c r="Q38"/>
  <c r="S38"/>
  <c r="U38"/>
  <c r="I37"/>
  <c r="O37"/>
  <c r="Q37"/>
  <c r="S37"/>
  <c r="U37"/>
  <c r="I36"/>
  <c r="O36"/>
  <c r="Q36"/>
  <c r="S36"/>
  <c r="U36"/>
  <c r="I35"/>
  <c r="O35"/>
  <c r="Q35"/>
  <c r="S35"/>
  <c r="U35"/>
  <c r="I34"/>
  <c r="O34"/>
  <c r="Q34"/>
  <c r="S34"/>
  <c r="U34"/>
  <c r="I31"/>
  <c r="O31"/>
  <c r="Q31"/>
  <c r="S31"/>
  <c r="U31"/>
  <c r="I30"/>
  <c r="O30"/>
  <c r="Q30"/>
  <c r="S30"/>
  <c r="U30"/>
  <c r="I29"/>
  <c r="O29"/>
  <c r="Q29"/>
  <c r="S29"/>
  <c r="U29"/>
  <c r="I28"/>
  <c r="O28"/>
  <c r="Q28"/>
  <c r="S28"/>
  <c r="U28"/>
  <c r="I27"/>
  <c r="O27"/>
  <c r="Q27"/>
  <c r="S27"/>
  <c r="U27"/>
  <c r="I10"/>
  <c r="O10"/>
  <c r="Q10"/>
  <c r="S10"/>
  <c r="U10"/>
  <c r="I9"/>
  <c r="O9"/>
  <c r="Q9"/>
  <c r="S9"/>
  <c r="U9"/>
  <c r="I8"/>
  <c r="O8"/>
  <c r="Q8"/>
  <c r="S8"/>
  <c r="U8"/>
  <c r="I7"/>
  <c r="O7"/>
  <c r="Q7"/>
  <c r="S7"/>
  <c r="U7"/>
  <c r="I6"/>
  <c r="O6"/>
  <c r="Q6"/>
  <c r="S6"/>
  <c r="U6"/>
  <c r="I42"/>
  <c r="O42"/>
  <c r="Q42"/>
  <c r="S42"/>
  <c r="U42"/>
  <c r="I43"/>
  <c r="O43"/>
  <c r="Q43"/>
  <c r="S43"/>
  <c r="U43"/>
  <c r="I44"/>
  <c r="O44"/>
  <c r="Q44"/>
  <c r="S44"/>
  <c r="U44"/>
  <c r="I45"/>
  <c r="O45"/>
  <c r="Q45"/>
  <c r="S45"/>
  <c r="U45"/>
  <c r="I41"/>
  <c r="O41"/>
  <c r="Q41"/>
  <c r="S41"/>
  <c r="U41"/>
  <c r="B68"/>
  <c r="B61"/>
  <c r="B54"/>
  <c r="B47"/>
  <c r="B40"/>
  <c r="B33"/>
  <c r="B26"/>
  <c r="B19"/>
  <c r="B12"/>
  <c r="L51" i="10"/>
  <c r="L52"/>
  <c r="L53"/>
  <c r="L54"/>
  <c r="L50"/>
  <c r="L46"/>
  <c r="L47"/>
  <c r="L48"/>
  <c r="L49"/>
  <c r="L45"/>
  <c r="L41"/>
  <c r="L42"/>
  <c r="L43"/>
  <c r="L44"/>
  <c r="L40"/>
  <c r="L36"/>
  <c r="L37"/>
  <c r="L38"/>
  <c r="L39"/>
  <c r="L35"/>
  <c r="K51"/>
  <c r="K52"/>
  <c r="K53"/>
  <c r="K54"/>
  <c r="K50"/>
  <c r="K46"/>
  <c r="K47"/>
  <c r="K48"/>
  <c r="K49"/>
  <c r="K45"/>
  <c r="K41"/>
  <c r="K42"/>
  <c r="K43"/>
  <c r="K44"/>
  <c r="K40"/>
  <c r="K36"/>
  <c r="K37"/>
  <c r="K38"/>
  <c r="K39"/>
  <c r="K35"/>
  <c r="J51"/>
  <c r="J52"/>
  <c r="J53"/>
  <c r="J54"/>
  <c r="J50"/>
  <c r="J46"/>
  <c r="J47"/>
  <c r="J48"/>
  <c r="J49"/>
  <c r="J45"/>
  <c r="J41"/>
  <c r="J42"/>
  <c r="J43"/>
  <c r="J44"/>
  <c r="J40"/>
  <c r="J36"/>
  <c r="J37"/>
  <c r="J38"/>
  <c r="J39"/>
  <c r="J35"/>
  <c r="I51"/>
  <c r="I52"/>
  <c r="I53"/>
  <c r="I54"/>
  <c r="I50"/>
  <c r="I46"/>
  <c r="I47"/>
  <c r="I48"/>
  <c r="I49"/>
  <c r="I45"/>
  <c r="I41"/>
  <c r="I42"/>
  <c r="I43"/>
  <c r="I44"/>
  <c r="I40"/>
  <c r="I36"/>
  <c r="I37"/>
  <c r="I38"/>
  <c r="I39"/>
  <c r="I35"/>
  <c r="H51"/>
  <c r="H52"/>
  <c r="H53"/>
  <c r="H54"/>
  <c r="H50"/>
  <c r="H46"/>
  <c r="H47"/>
  <c r="H48"/>
  <c r="H49"/>
  <c r="H45"/>
  <c r="H41"/>
  <c r="H42"/>
  <c r="H43"/>
  <c r="H44"/>
  <c r="H40"/>
  <c r="H36"/>
  <c r="H37"/>
  <c r="H38"/>
  <c r="H39"/>
  <c r="H35"/>
  <c r="E51"/>
  <c r="E52"/>
  <c r="E53"/>
  <c r="E54"/>
  <c r="E50"/>
  <c r="E46"/>
  <c r="E47"/>
  <c r="E48"/>
  <c r="E49"/>
  <c r="E45"/>
  <c r="E41"/>
  <c r="E42"/>
  <c r="E43"/>
  <c r="E44"/>
  <c r="E40"/>
  <c r="E37"/>
  <c r="E38"/>
  <c r="E39"/>
  <c r="E36"/>
  <c r="B51"/>
  <c r="B52"/>
  <c r="B53"/>
  <c r="B54"/>
  <c r="B50"/>
  <c r="B46"/>
  <c r="B47"/>
  <c r="B48"/>
  <c r="B49"/>
  <c r="B45"/>
  <c r="B41"/>
  <c r="B42"/>
  <c r="B43"/>
  <c r="B44"/>
  <c r="B40"/>
  <c r="B37"/>
  <c r="B38"/>
  <c r="B39"/>
  <c r="B36"/>
  <c r="C51"/>
  <c r="C52"/>
  <c r="C53"/>
  <c r="C54"/>
  <c r="C50"/>
  <c r="C46"/>
  <c r="C47"/>
  <c r="C48"/>
  <c r="C49"/>
  <c r="C45"/>
  <c r="C41"/>
  <c r="C42"/>
  <c r="C43"/>
  <c r="C44"/>
  <c r="C40"/>
  <c r="C36"/>
  <c r="C37"/>
  <c r="C38"/>
  <c r="C39"/>
  <c r="E35"/>
  <c r="L34"/>
  <c r="K34"/>
  <c r="J34"/>
  <c r="I34"/>
  <c r="H34"/>
  <c r="E34"/>
  <c r="L33"/>
  <c r="K33"/>
  <c r="J33"/>
  <c r="I33"/>
  <c r="H33"/>
  <c r="E33"/>
  <c r="L32"/>
  <c r="K32"/>
  <c r="J32"/>
  <c r="I32"/>
  <c r="H32"/>
  <c r="E32"/>
  <c r="L31"/>
  <c r="K31"/>
  <c r="J31"/>
  <c r="I31"/>
  <c r="H31"/>
  <c r="E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30"/>
  <c r="J30"/>
  <c r="I30"/>
  <c r="H30"/>
  <c r="E30"/>
  <c r="K17"/>
  <c r="J17"/>
  <c r="I17"/>
  <c r="H17"/>
  <c r="E17"/>
  <c r="K24"/>
  <c r="J24"/>
  <c r="I24"/>
  <c r="H24"/>
  <c r="E24"/>
  <c r="K18"/>
  <c r="J18"/>
  <c r="I18"/>
  <c r="H18"/>
  <c r="E18"/>
  <c r="K14"/>
  <c r="J14"/>
  <c r="I14"/>
  <c r="H14"/>
  <c r="E14"/>
  <c r="K11"/>
  <c r="J11"/>
  <c r="I11"/>
  <c r="H11"/>
  <c r="E11"/>
  <c r="K13"/>
  <c r="J13"/>
  <c r="I13"/>
  <c r="H13"/>
  <c r="E13"/>
  <c r="K26"/>
  <c r="J26"/>
  <c r="I26"/>
  <c r="H26"/>
  <c r="E26"/>
  <c r="K21"/>
  <c r="J21"/>
  <c r="I21"/>
  <c r="H21"/>
  <c r="E21"/>
  <c r="B21"/>
  <c r="K10"/>
  <c r="J10"/>
  <c r="I10"/>
  <c r="H10"/>
  <c r="E10"/>
  <c r="K9"/>
  <c r="J9"/>
  <c r="I9"/>
  <c r="H9"/>
  <c r="K16"/>
  <c r="J16"/>
  <c r="I16"/>
  <c r="H16"/>
  <c r="E16"/>
  <c r="K29"/>
  <c r="J29"/>
  <c r="I29"/>
  <c r="H29"/>
  <c r="E29"/>
  <c r="K22"/>
  <c r="J22"/>
  <c r="I22"/>
  <c r="H22"/>
  <c r="E22"/>
  <c r="K5"/>
  <c r="J5"/>
  <c r="I5"/>
  <c r="E5"/>
  <c r="K23"/>
  <c r="J23"/>
  <c r="I23"/>
  <c r="H23"/>
  <c r="E23"/>
  <c r="K20"/>
  <c r="J20"/>
  <c r="I20"/>
  <c r="H20"/>
  <c r="E20"/>
  <c r="K28"/>
  <c r="J28"/>
  <c r="I28"/>
  <c r="H28"/>
  <c r="E28"/>
  <c r="K19"/>
  <c r="J19"/>
  <c r="I19"/>
  <c r="H19"/>
  <c r="E19"/>
  <c r="K7"/>
  <c r="J7"/>
  <c r="I7"/>
  <c r="E7"/>
  <c r="K12"/>
  <c r="J12"/>
  <c r="I12"/>
  <c r="H12"/>
  <c r="E12"/>
  <c r="B35"/>
  <c r="B34"/>
  <c r="B33"/>
  <c r="B32"/>
  <c r="B31"/>
  <c r="B30"/>
  <c r="B17"/>
  <c r="B24"/>
  <c r="B18"/>
  <c r="B14"/>
  <c r="B11"/>
  <c r="B13"/>
  <c r="B26"/>
  <c r="B10"/>
  <c r="B9"/>
  <c r="B16"/>
  <c r="B29"/>
  <c r="B22"/>
  <c r="B5"/>
  <c r="B23"/>
  <c r="B20"/>
  <c r="B28"/>
  <c r="B19"/>
  <c r="B7"/>
  <c r="C35"/>
  <c r="C31"/>
  <c r="C32"/>
  <c r="C33"/>
  <c r="C34"/>
  <c r="C30"/>
  <c r="C14"/>
  <c r="C18"/>
  <c r="C24"/>
  <c r="C17"/>
  <c r="C11"/>
  <c r="C10"/>
  <c r="C21"/>
  <c r="C26"/>
  <c r="C13"/>
  <c r="C9"/>
  <c r="C5"/>
  <c r="C22"/>
  <c r="C29"/>
  <c r="C16"/>
  <c r="C23"/>
  <c r="C7"/>
  <c r="C19"/>
  <c r="C28"/>
  <c r="C20"/>
  <c r="C12"/>
  <c r="B12"/>
  <c r="E9"/>
  <c r="K15"/>
  <c r="K27"/>
  <c r="K25"/>
  <c r="K8"/>
  <c r="J15"/>
  <c r="J27"/>
  <c r="J25"/>
  <c r="J8"/>
  <c r="I15"/>
  <c r="I27"/>
  <c r="I25"/>
  <c r="I8"/>
  <c r="H15"/>
  <c r="H27"/>
  <c r="H25"/>
  <c r="H8"/>
  <c r="E15"/>
  <c r="E27"/>
  <c r="E25"/>
  <c r="E8"/>
  <c r="C8"/>
  <c r="B15"/>
  <c r="B27"/>
  <c r="B25"/>
  <c r="B8"/>
  <c r="C25"/>
  <c r="C27"/>
  <c r="C15"/>
  <c r="K6"/>
  <c r="J6"/>
  <c r="I6"/>
  <c r="H6"/>
  <c r="E6"/>
  <c r="C6"/>
  <c r="B6"/>
  <c r="M45" i="8" l="1"/>
  <c r="F45" s="1"/>
  <c r="N11" i="9" s="1"/>
  <c r="F75" i="8"/>
  <c r="G79" s="1"/>
  <c r="G94"/>
  <c r="G93"/>
  <c r="G92"/>
  <c r="G91"/>
  <c r="G90"/>
  <c r="G89"/>
  <c r="G95"/>
  <c r="G108"/>
  <c r="G107"/>
  <c r="G106"/>
  <c r="G105"/>
  <c r="G104"/>
  <c r="G103"/>
  <c r="G109"/>
  <c r="G87"/>
  <c r="G86"/>
  <c r="G85"/>
  <c r="G84"/>
  <c r="G83"/>
  <c r="G82"/>
  <c r="G88"/>
  <c r="G101"/>
  <c r="G100"/>
  <c r="G99"/>
  <c r="G98"/>
  <c r="G97"/>
  <c r="G96"/>
  <c r="G102"/>
  <c r="F110"/>
  <c r="G80"/>
  <c r="G78"/>
  <c r="G76"/>
  <c r="G81"/>
  <c r="M44"/>
  <c r="F44" s="1"/>
  <c r="M42"/>
  <c r="F42" s="1"/>
  <c r="H11" i="9" s="1"/>
  <c r="M43" i="8"/>
  <c r="F43" s="1"/>
  <c r="J11" i="9" s="1"/>
  <c r="M34" i="8"/>
  <c r="M36"/>
  <c r="F36" s="1"/>
  <c r="M38"/>
  <c r="M63"/>
  <c r="M65"/>
  <c r="M57"/>
  <c r="F57" s="1"/>
  <c r="M59"/>
  <c r="F59" s="1"/>
  <c r="M69"/>
  <c r="F69" s="1"/>
  <c r="M10"/>
  <c r="M20"/>
  <c r="F20" s="1"/>
  <c r="F10" i="9" s="1"/>
  <c r="M14" i="8"/>
  <c r="F14" s="1"/>
  <c r="H7" i="9" s="1"/>
  <c r="M16" i="8"/>
  <c r="M49"/>
  <c r="F49" s="1"/>
  <c r="H8" i="9" s="1"/>
  <c r="M51" i="8"/>
  <c r="F51" s="1"/>
  <c r="L8" i="9" s="1"/>
  <c r="M52" i="8"/>
  <c r="F52" s="1"/>
  <c r="M7"/>
  <c r="F7" s="1"/>
  <c r="M9"/>
  <c r="F9" s="1"/>
  <c r="L6" i="9" s="1"/>
  <c r="M28" i="8"/>
  <c r="F28" s="1"/>
  <c r="M30"/>
  <c r="F30" s="1"/>
  <c r="M21"/>
  <c r="F21" s="1"/>
  <c r="M23"/>
  <c r="F23" s="1"/>
  <c r="L10" i="9" s="1"/>
  <c r="M55" i="8"/>
  <c r="F55" s="1"/>
  <c r="M73"/>
  <c r="M6"/>
  <c r="F6" s="1"/>
  <c r="F6" i="9" s="1"/>
  <c r="M8" i="8"/>
  <c r="F8" s="1"/>
  <c r="J6" i="9" s="1"/>
  <c r="M27" i="8"/>
  <c r="F27" s="1"/>
  <c r="M29"/>
  <c r="F29" s="1"/>
  <c r="M31"/>
  <c r="F31" s="1"/>
  <c r="M35"/>
  <c r="F35" s="1"/>
  <c r="M37"/>
  <c r="F37" s="1"/>
  <c r="L12" i="9" s="1"/>
  <c r="M62" i="8"/>
  <c r="F62" s="1"/>
  <c r="M64"/>
  <c r="F64" s="1"/>
  <c r="M66"/>
  <c r="M22"/>
  <c r="F22" s="1"/>
  <c r="J10" i="9" s="1"/>
  <c r="M24" i="8"/>
  <c r="F24" s="1"/>
  <c r="N10" i="9" s="1"/>
  <c r="M56" i="8"/>
  <c r="M58"/>
  <c r="F58" s="1"/>
  <c r="L5" i="9" s="1"/>
  <c r="M13" i="8"/>
  <c r="F13" s="1"/>
  <c r="M15"/>
  <c r="F15" s="1"/>
  <c r="J7" i="9" s="1"/>
  <c r="M17" i="8"/>
  <c r="F17" s="1"/>
  <c r="N7" i="9" s="1"/>
  <c r="M70" i="8"/>
  <c r="M48"/>
  <c r="F48" s="1"/>
  <c r="F8" i="9" s="1"/>
  <c r="M50" i="8"/>
  <c r="F50" s="1"/>
  <c r="J8" i="9" s="1"/>
  <c r="F16" i="8"/>
  <c r="L7" i="9" s="1"/>
  <c r="F70" i="8"/>
  <c r="F71"/>
  <c r="F56"/>
  <c r="H5" i="9" s="1"/>
  <c r="F66" i="8"/>
  <c r="F63"/>
  <c r="F65"/>
  <c r="F72"/>
  <c r="F73"/>
  <c r="F34"/>
  <c r="F38"/>
  <c r="N12" i="9" s="1"/>
  <c r="F10" i="8"/>
  <c r="N6" i="9" s="1"/>
  <c r="F41" i="8"/>
  <c r="F11" i="9" s="1"/>
  <c r="L11" l="1"/>
  <c r="F9"/>
  <c r="H9"/>
  <c r="J5"/>
  <c r="J12"/>
  <c r="F12"/>
  <c r="H12"/>
  <c r="N9"/>
  <c r="J9"/>
  <c r="N5"/>
  <c r="N8"/>
  <c r="D39" i="10"/>
  <c r="D26"/>
  <c r="D28"/>
  <c r="L9" i="9"/>
  <c r="D30" i="10"/>
  <c r="F5" i="9"/>
  <c r="D9" i="10"/>
  <c r="F7" i="9"/>
  <c r="D5" i="10"/>
  <c r="H10" i="9"/>
  <c r="D7" i="10"/>
  <c r="H6" i="9"/>
  <c r="D23" i="10"/>
  <c r="G75" i="8"/>
  <c r="G77"/>
  <c r="G115"/>
  <c r="G113"/>
  <c r="G112"/>
  <c r="G111"/>
  <c r="G110"/>
  <c r="G114"/>
  <c r="D16" i="10"/>
  <c r="D22"/>
  <c r="D52"/>
  <c r="D6"/>
  <c r="D34"/>
  <c r="D53"/>
  <c r="D31"/>
  <c r="D14"/>
  <c r="D40"/>
  <c r="D11"/>
  <c r="D38"/>
  <c r="D33"/>
  <c r="D19"/>
  <c r="D54"/>
  <c r="D17"/>
  <c r="D43"/>
  <c r="D27"/>
  <c r="D20"/>
  <c r="D13"/>
  <c r="D48"/>
  <c r="D50"/>
  <c r="D32"/>
  <c r="D47"/>
  <c r="D35"/>
  <c r="D51"/>
  <c r="D10"/>
  <c r="D25"/>
  <c r="D12"/>
  <c r="D15"/>
  <c r="F12" i="8"/>
  <c r="F33"/>
  <c r="F40"/>
  <c r="D46" i="10"/>
  <c r="D45"/>
  <c r="F47" i="8"/>
  <c r="D41" i="10"/>
  <c r="D44"/>
  <c r="D37"/>
  <c r="D36"/>
  <c r="F68" i="8"/>
  <c r="G74" s="1"/>
  <c r="D42" i="10"/>
  <c r="F54" i="8"/>
  <c r="F19"/>
  <c r="D18" i="10"/>
  <c r="F61" i="8"/>
  <c r="G67" s="1"/>
  <c r="D24" i="10"/>
  <c r="D49"/>
  <c r="D21"/>
  <c r="D29"/>
  <c r="F26" i="8"/>
  <c r="F5"/>
  <c r="D8" i="10"/>
  <c r="G37" i="8" l="1"/>
  <c r="D12" i="9"/>
  <c r="G51" i="8"/>
  <c r="D8" i="9"/>
  <c r="G58" i="8"/>
  <c r="D5" i="9"/>
  <c r="G46" i="8"/>
  <c r="D11" i="9"/>
  <c r="G18" i="8"/>
  <c r="D7" i="9"/>
  <c r="G25" i="8"/>
  <c r="D10" i="9"/>
  <c r="G32" i="8"/>
  <c r="D9" i="9"/>
  <c r="G11" i="8"/>
  <c r="D6" i="9"/>
  <c r="G16" i="8"/>
  <c r="G53"/>
  <c r="G61"/>
  <c r="G39"/>
  <c r="G36"/>
  <c r="G35"/>
  <c r="G41"/>
  <c r="G40"/>
  <c r="G17"/>
  <c r="G13"/>
  <c r="G12"/>
  <c r="G23"/>
  <c r="G24"/>
  <c r="G20"/>
  <c r="G19"/>
  <c r="G45"/>
  <c r="G44"/>
  <c r="G50"/>
  <c r="G49"/>
  <c r="G15"/>
  <c r="G14"/>
  <c r="G59"/>
  <c r="G60"/>
  <c r="G55"/>
  <c r="G56"/>
  <c r="G22"/>
  <c r="G21"/>
  <c r="G64"/>
  <c r="G65"/>
  <c r="G34"/>
  <c r="G38"/>
  <c r="G33"/>
  <c r="G6"/>
  <c r="G5"/>
  <c r="G10"/>
  <c r="G9"/>
  <c r="G43"/>
  <c r="G42"/>
  <c r="G68"/>
  <c r="G71"/>
  <c r="G72"/>
  <c r="G69"/>
  <c r="G73"/>
  <c r="G70"/>
  <c r="G48"/>
  <c r="G52"/>
  <c r="G47"/>
  <c r="G57"/>
  <c r="G54"/>
  <c r="G62"/>
  <c r="G66"/>
  <c r="G63"/>
  <c r="G27"/>
  <c r="G26"/>
  <c r="G31"/>
  <c r="G30"/>
  <c r="G29"/>
  <c r="G28"/>
  <c r="G8"/>
  <c r="G7"/>
</calcChain>
</file>

<file path=xl/sharedStrings.xml><?xml version="1.0" encoding="utf-8"?>
<sst xmlns="http://schemas.openxmlformats.org/spreadsheetml/2006/main" count="647" uniqueCount="155">
  <si>
    <t>Pořadí</t>
  </si>
  <si>
    <t>el.=0</t>
  </si>
  <si>
    <r>
      <t>Řazení družstva :</t>
    </r>
    <r>
      <rPr>
        <sz val="10"/>
        <rFont val="Times New Roman CE"/>
        <charset val="238"/>
      </rPr>
      <t xml:space="preserve"> na 1. až 3. místě výškaři, na 3. až 5. místě dálkaři</t>
    </r>
  </si>
  <si>
    <t>cel.poř.</t>
  </si>
  <si>
    <t>ruč.=1</t>
  </si>
  <si>
    <t>družstvo</t>
  </si>
  <si>
    <t>body celk.</t>
  </si>
  <si>
    <t xml:space="preserve">60m </t>
  </si>
  <si>
    <t>b.</t>
  </si>
  <si>
    <t xml:space="preserve">800m </t>
  </si>
  <si>
    <t>výška</t>
  </si>
  <si>
    <t xml:space="preserve">dálka </t>
  </si>
  <si>
    <t xml:space="preserve">míček </t>
  </si>
  <si>
    <t xml:space="preserve">koule </t>
  </si>
  <si>
    <t>Družstvo</t>
  </si>
  <si>
    <t>Kraj</t>
  </si>
  <si>
    <t>Celk.bodů</t>
  </si>
  <si>
    <t>Jméno</t>
  </si>
  <si>
    <t>Škola</t>
  </si>
  <si>
    <t>celk.body</t>
  </si>
  <si>
    <t>60m</t>
  </si>
  <si>
    <t>dálka</t>
  </si>
  <si>
    <t>míček</t>
  </si>
  <si>
    <t>koule</t>
  </si>
  <si>
    <t>STARŠÍ  ŽÁKYNĚ   Atletický čtyřboj 2004</t>
  </si>
  <si>
    <t>800m</t>
  </si>
  <si>
    <t>:</t>
  </si>
  <si>
    <t>Pomocný výpočet</t>
  </si>
  <si>
    <r>
      <t>Setřídění tabulky :</t>
    </r>
    <r>
      <rPr>
        <sz val="10"/>
        <rFont val="Times New Roman CE"/>
        <family val="1"/>
        <charset val="238"/>
      </rPr>
      <t xml:space="preserve"> označ blok  </t>
    </r>
    <r>
      <rPr>
        <b/>
        <sz val="10"/>
        <rFont val="Times New Roman CE"/>
        <charset val="238"/>
      </rPr>
      <t>C5 - V74</t>
    </r>
  </si>
  <si>
    <t>Heslo : pr</t>
  </si>
  <si>
    <t>Data - Seřadit -</t>
  </si>
  <si>
    <r>
      <t xml:space="preserve">podle sloupce </t>
    </r>
    <r>
      <rPr>
        <b/>
        <sz val="10"/>
        <rFont val="Arial"/>
        <family val="2"/>
        <charset val="238"/>
      </rPr>
      <t>G</t>
    </r>
    <r>
      <rPr>
        <b/>
        <sz val="10"/>
        <rFont val="Arial CE"/>
        <charset val="238"/>
      </rPr>
      <t xml:space="preserve"> </t>
    </r>
    <r>
      <rPr>
        <sz val="10"/>
        <rFont val="Arial"/>
        <charset val="238"/>
      </rPr>
      <t>- sestupně</t>
    </r>
  </si>
  <si>
    <t>Manuál :</t>
  </si>
  <si>
    <t>Pouze jednoduchá verze v Excelu.</t>
  </si>
  <si>
    <r>
      <t xml:space="preserve">V listu </t>
    </r>
    <r>
      <rPr>
        <b/>
        <i/>
        <sz val="10"/>
        <rFont val="Arial"/>
        <family val="2"/>
        <charset val="238"/>
      </rPr>
      <t>"Bodování"</t>
    </r>
    <r>
      <rPr>
        <sz val="10"/>
        <rFont val="Arial"/>
        <charset val="238"/>
      </rPr>
      <t xml:space="preserve"> vyplníte před soutěží modře </t>
    </r>
  </si>
  <si>
    <t>vybarvené buňky, jména, ročníky, družstva apod.</t>
  </si>
  <si>
    <t>Potom pouze vyplníte výkony jednotlivých závodníků v buňkách vybarvených .</t>
  </si>
  <si>
    <t xml:space="preserve"> Obodování se provádí souběžně se vstupováním výkonů.</t>
  </si>
  <si>
    <t>Po skončení závodů pouze setřídíte list, viz návod na ploše a můžete tisknout výsledky.</t>
  </si>
  <si>
    <r>
      <t xml:space="preserve">Další listy </t>
    </r>
    <r>
      <rPr>
        <b/>
        <i/>
        <sz val="10"/>
        <rFont val="Arial"/>
        <family val="2"/>
        <charset val="238"/>
      </rPr>
      <t>"Družstva" a "Jednotlivci"</t>
    </r>
    <r>
      <rPr>
        <sz val="10"/>
        <rFont val="Arial"/>
        <charset val="238"/>
      </rPr>
      <t xml:space="preserve"> jsou jen další výstupy výsledků .</t>
    </r>
  </si>
  <si>
    <r>
      <t xml:space="preserve">V této verzi v listu </t>
    </r>
    <r>
      <rPr>
        <b/>
        <i/>
        <sz val="10"/>
        <rFont val="Arial"/>
        <family val="2"/>
        <charset val="238"/>
      </rPr>
      <t>"Bodování"</t>
    </r>
    <r>
      <rPr>
        <sz val="10"/>
        <rFont val="Arial"/>
        <charset val="238"/>
      </rPr>
      <t xml:space="preserve">máte vyplněné buňky jako příklad, pro ostré použití tyto buňky pouze vymažte. </t>
    </r>
  </si>
  <si>
    <r>
      <t xml:space="preserve">Pozor pouze ty buňky co jsou podbarveny                   v listu </t>
    </r>
    <r>
      <rPr>
        <b/>
        <i/>
        <u/>
        <sz val="10"/>
        <rFont val="Arial"/>
        <charset val="238"/>
      </rPr>
      <t>"Bodování" !!!</t>
    </r>
  </si>
  <si>
    <t>Tato verze umožňuje v jedné kategorii pouze 10 družstev.</t>
  </si>
  <si>
    <t>Při větším počtu, se dají další družstva přikopírovat, nebo jet jednu kategorii na dvou či více listech (závodech).</t>
  </si>
  <si>
    <t>Pokud bude potřeba vyrobím i verzi se startovními listinami a zpracováním výsledků podle disciplín, tak</t>
  </si>
  <si>
    <r>
      <t xml:space="preserve">jak je to v mé verzi </t>
    </r>
    <r>
      <rPr>
        <b/>
        <sz val="10"/>
        <rFont val="Arial"/>
        <family val="2"/>
        <charset val="238"/>
      </rPr>
      <t>"Poháru rozhlasu".</t>
    </r>
  </si>
  <si>
    <t>Berte to zatím jako pokus Vám pomoci. Vítám všechny připomínky i doplnění.</t>
  </si>
  <si>
    <t>Karel Šebelka ,Na Jezírku 642, 460 06  Liberec 6  mob. 608346308, tel.domů po práci 485 131 694</t>
  </si>
  <si>
    <t>karelsebelka@seznam.cz</t>
  </si>
  <si>
    <t>ST</t>
  </si>
  <si>
    <t>STARŠÍ  ŽÁKYNĚ   Atletický čtyřboj 2018</t>
  </si>
  <si>
    <t>DÁLKA</t>
  </si>
  <si>
    <t>JMÉNO</t>
  </si>
  <si>
    <t>ŠKOLA</t>
  </si>
  <si>
    <t>1.POKUS</t>
  </si>
  <si>
    <t>2.POKUS</t>
  </si>
  <si>
    <t>3.POKUS</t>
  </si>
  <si>
    <t>VÝKON</t>
  </si>
  <si>
    <t>POŘADÍ</t>
  </si>
  <si>
    <t>MÍČEK</t>
  </si>
  <si>
    <t>KOULE</t>
  </si>
  <si>
    <t>800 m</t>
  </si>
  <si>
    <t>Faltýnková Tereza</t>
  </si>
  <si>
    <t>Jelínková Ema</t>
  </si>
  <si>
    <t>Chalupová Natálie</t>
  </si>
  <si>
    <t>Pasovská Kristýna</t>
  </si>
  <si>
    <t>Kottová Viktorie</t>
  </si>
  <si>
    <t>60 m</t>
  </si>
  <si>
    <t>1. běh</t>
  </si>
  <si>
    <t>VÝŠKA</t>
  </si>
  <si>
    <t>ZŠ MPB Neratovice</t>
  </si>
  <si>
    <t>Faltýnovková Tereza</t>
  </si>
  <si>
    <t>3. ZŠ Rakovník</t>
  </si>
  <si>
    <t>Karhánková Valentýna</t>
  </si>
  <si>
    <t>Týčová Sára</t>
  </si>
  <si>
    <t>Trešlová Nela</t>
  </si>
  <si>
    <t>Knorová Emma</t>
  </si>
  <si>
    <t>Sipeticová Sophia</t>
  </si>
  <si>
    <t>3. Brandýs nad Labem</t>
  </si>
  <si>
    <t>Obročníková Andrea</t>
  </si>
  <si>
    <t>Košková Karolína</t>
  </si>
  <si>
    <t>Zalabáková Adéla</t>
  </si>
  <si>
    <t>Ruttová Aneta</t>
  </si>
  <si>
    <t>Tomanová Zuzana</t>
  </si>
  <si>
    <t>Rothanzlová Helena</t>
  </si>
  <si>
    <t>Sombergová Jana</t>
  </si>
  <si>
    <t>Poláková Simona</t>
  </si>
  <si>
    <t>Fajčíková Juliána</t>
  </si>
  <si>
    <t>ZŠ Masarykova, Kolín</t>
  </si>
  <si>
    <t>ZŠ Benešov</t>
  </si>
  <si>
    <t>Šedivá Julie</t>
  </si>
  <si>
    <t>Vrbová Eliška</t>
  </si>
  <si>
    <t>Šnajdrová Darina</t>
  </si>
  <si>
    <t>Ludvíčková Petra</t>
  </si>
  <si>
    <t>Mokrejšová Noemi</t>
  </si>
  <si>
    <t>6. ZŠ Jilemnického, Ml. Boleslav</t>
  </si>
  <si>
    <t>Pošepná Karolína</t>
  </si>
  <si>
    <t>Kredbová Michaela</t>
  </si>
  <si>
    <t>Milerová Veronika</t>
  </si>
  <si>
    <t>SG Kladno</t>
  </si>
  <si>
    <t>Procházková Nela</t>
  </si>
  <si>
    <t>Fikesová Aneta</t>
  </si>
  <si>
    <t>Lapáčková Radana</t>
  </si>
  <si>
    <t>Přibylová Anna</t>
  </si>
  <si>
    <t>Vlková Tereza</t>
  </si>
  <si>
    <t>ZŠ Příbram - Březové Hory</t>
  </si>
  <si>
    <t>Vlasáková Adéla</t>
  </si>
  <si>
    <t>Gabrielová Petra</t>
  </si>
  <si>
    <t>Helešicová Kristýna</t>
  </si>
  <si>
    <t>Patáková Adéla</t>
  </si>
  <si>
    <t>Sirůčková Liliana</t>
  </si>
  <si>
    <t>dráha</t>
  </si>
  <si>
    <t>čas</t>
  </si>
  <si>
    <t>škola</t>
  </si>
  <si>
    <t>Chmelařová Barbora</t>
  </si>
  <si>
    <t>Zarycká Barbora</t>
  </si>
  <si>
    <t>Chmelařová</t>
  </si>
  <si>
    <t>Šlegrová Sára</t>
  </si>
  <si>
    <t>Šlégrová Sára</t>
  </si>
  <si>
    <t>DNS</t>
  </si>
  <si>
    <t>3:19,61</t>
  </si>
  <si>
    <t>2:58,97</t>
  </si>
  <si>
    <t>3:00,07</t>
  </si>
  <si>
    <t>3:04,45</t>
  </si>
  <si>
    <t>2:55,46</t>
  </si>
  <si>
    <t>3:07,86</t>
  </si>
  <si>
    <t>3:10,60</t>
  </si>
  <si>
    <t>2:46,97</t>
  </si>
  <si>
    <t>3:03,68</t>
  </si>
  <si>
    <t>3:01,89</t>
  </si>
  <si>
    <t>3:17,85</t>
  </si>
  <si>
    <t>2:51,24</t>
  </si>
  <si>
    <t>3:09,15</t>
  </si>
  <si>
    <t>2:51,30</t>
  </si>
  <si>
    <t>2:47,08</t>
  </si>
  <si>
    <t>2:47,04</t>
  </si>
  <si>
    <t>3:05,52</t>
  </si>
  <si>
    <t>3:05,20</t>
  </si>
  <si>
    <t>3:06,01</t>
  </si>
  <si>
    <t>3:02,82</t>
  </si>
  <si>
    <t>2:56,05</t>
  </si>
  <si>
    <t>2:51,77</t>
  </si>
  <si>
    <t>3:12,58</t>
  </si>
  <si>
    <t>3:05,09</t>
  </si>
  <si>
    <t>2:55,81</t>
  </si>
  <si>
    <t>3:07,35</t>
  </si>
  <si>
    <t>3:02,78</t>
  </si>
  <si>
    <t>3:22,80</t>
  </si>
  <si>
    <t>3:30,36</t>
  </si>
  <si>
    <t>2:57,09</t>
  </si>
  <si>
    <t>2:48,61</t>
  </si>
  <si>
    <t>3:13,54</t>
  </si>
  <si>
    <t>2:59,73</t>
  </si>
  <si>
    <t>3:24,80</t>
  </si>
  <si>
    <t>2:41,48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</si>
</sst>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0.00"/>
  </numFmts>
  <fonts count="31">
    <font>
      <sz val="10"/>
      <name val="Arial"/>
      <charset val="238"/>
    </font>
    <font>
      <sz val="10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b/>
      <sz val="10"/>
      <name val="Arial"/>
      <charset val="238"/>
    </font>
    <font>
      <sz val="8"/>
      <name val="Arial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name val="Times New Roman CE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b/>
      <u/>
      <sz val="12"/>
      <name val="Arial"/>
      <family val="2"/>
      <charset val="238"/>
    </font>
    <font>
      <u/>
      <sz val="10"/>
      <name val="Arial"/>
      <charset val="238"/>
    </font>
    <font>
      <b/>
      <i/>
      <u/>
      <sz val="10"/>
      <name val="Arial"/>
      <charset val="238"/>
    </font>
    <font>
      <u/>
      <sz val="10"/>
      <color indexed="12"/>
      <name val="Arial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1" fillId="0" borderId="7" xfId="0" applyFont="1" applyFill="1" applyBorder="1" applyAlignment="1">
      <alignment horizontal="center"/>
    </xf>
    <xf numFmtId="0" fontId="1" fillId="2" borderId="8" xfId="0" applyFont="1" applyFill="1" applyBorder="1"/>
    <xf numFmtId="0" fontId="3" fillId="2" borderId="9" xfId="0" applyFont="1" applyFill="1" applyBorder="1"/>
    <xf numFmtId="0" fontId="0" fillId="0" borderId="7" xfId="0" applyBorder="1"/>
    <xf numFmtId="1" fontId="0" fillId="0" borderId="0" xfId="0" applyNumberFormat="1"/>
    <xf numFmtId="0" fontId="1" fillId="0" borderId="0" xfId="0" applyFont="1" applyFill="1" applyBorder="1"/>
    <xf numFmtId="0" fontId="1" fillId="0" borderId="2" xfId="0" applyFont="1" applyFill="1" applyBorder="1"/>
    <xf numFmtId="0" fontId="0" fillId="0" borderId="2" xfId="0" applyBorder="1"/>
    <xf numFmtId="0" fontId="5" fillId="2" borderId="10" xfId="0" applyFont="1" applyFill="1" applyBorder="1"/>
    <xf numFmtId="0" fontId="0" fillId="2" borderId="0" xfId="0" applyFill="1"/>
    <xf numFmtId="0" fontId="0" fillId="2" borderId="2" xfId="0" applyFill="1" applyBorder="1"/>
    <xf numFmtId="0" fontId="3" fillId="2" borderId="11" xfId="0" applyNumberFormat="1" applyFont="1" applyFill="1" applyBorder="1"/>
    <xf numFmtId="0" fontId="3" fillId="2" borderId="12" xfId="0" applyNumberFormat="1" applyFont="1" applyFill="1" applyBorder="1"/>
    <xf numFmtId="14" fontId="6" fillId="0" borderId="0" xfId="0" quotePrefix="1" applyNumberFormat="1" applyFont="1" applyBorder="1"/>
    <xf numFmtId="1" fontId="6" fillId="0" borderId="0" xfId="0" quotePrefix="1" applyNumberFormat="1" applyFont="1" applyBorder="1"/>
    <xf numFmtId="1" fontId="7" fillId="0" borderId="0" xfId="0" quotePrefix="1" applyNumberFormat="1" applyFont="1" applyBorder="1"/>
    <xf numFmtId="164" fontId="8" fillId="0" borderId="0" xfId="0" quotePrefix="1" applyNumberFormat="1" applyFont="1" applyBorder="1"/>
    <xf numFmtId="1" fontId="8" fillId="0" borderId="0" xfId="0" quotePrefix="1" applyNumberFormat="1" applyFont="1" applyBorder="1"/>
    <xf numFmtId="2" fontId="8" fillId="0" borderId="0" xfId="0" quotePrefix="1" applyNumberFormat="1" applyFont="1" applyBorder="1"/>
    <xf numFmtId="0" fontId="6" fillId="0" borderId="0" xfId="0" quotePrefix="1" applyFont="1"/>
    <xf numFmtId="14" fontId="6" fillId="0" borderId="0" xfId="0" quotePrefix="1" applyNumberFormat="1" applyFont="1"/>
    <xf numFmtId="0" fontId="0" fillId="0" borderId="1" xfId="0" applyBorder="1"/>
    <xf numFmtId="0" fontId="0" fillId="0" borderId="0" xfId="0" applyBorder="1"/>
    <xf numFmtId="0" fontId="0" fillId="0" borderId="13" xfId="0" applyBorder="1"/>
    <xf numFmtId="0" fontId="10" fillId="0" borderId="0" xfId="0" applyFont="1"/>
    <xf numFmtId="49" fontId="6" fillId="0" borderId="0" xfId="0" quotePrefix="1" applyNumberFormat="1" applyFont="1" applyBorder="1"/>
    <xf numFmtId="165" fontId="12" fillId="0" borderId="14" xfId="0" applyNumberFormat="1" applyFont="1" applyBorder="1"/>
    <xf numFmtId="165" fontId="12" fillId="0" borderId="0" xfId="0" applyNumberFormat="1" applyFont="1" applyBorder="1"/>
    <xf numFmtId="165" fontId="12" fillId="0" borderId="2" xfId="0" applyNumberFormat="1" applyFont="1" applyBorder="1"/>
    <xf numFmtId="2" fontId="0" fillId="0" borderId="0" xfId="0" applyNumberFormat="1" applyProtection="1"/>
    <xf numFmtId="0" fontId="4" fillId="0" borderId="15" xfId="0" applyFont="1" applyFill="1" applyBorder="1" applyAlignment="1" applyProtection="1">
      <alignment horizontal="center"/>
    </xf>
    <xf numFmtId="166" fontId="0" fillId="0" borderId="0" xfId="0" applyNumberFormat="1" applyBorder="1"/>
    <xf numFmtId="0" fontId="13" fillId="0" borderId="0" xfId="0" applyFont="1"/>
    <xf numFmtId="1" fontId="4" fillId="0" borderId="0" xfId="0" applyNumberFormat="1" applyFont="1" applyBorder="1" applyAlignment="1">
      <alignment horizontal="right"/>
    </xf>
    <xf numFmtId="0" fontId="4" fillId="0" borderId="16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2" fontId="0" fillId="0" borderId="0" xfId="0" applyNumberFormat="1" applyBorder="1" applyProtection="1"/>
    <xf numFmtId="0" fontId="4" fillId="0" borderId="0" xfId="0" applyFont="1" applyFill="1" applyBorder="1" applyAlignment="1" applyProtection="1">
      <alignment horizontal="center"/>
    </xf>
    <xf numFmtId="0" fontId="1" fillId="0" borderId="8" xfId="0" applyFont="1" applyFill="1" applyBorder="1"/>
    <xf numFmtId="0" fontId="0" fillId="0" borderId="0" xfId="0" applyFill="1"/>
    <xf numFmtId="1" fontId="5" fillId="0" borderId="18" xfId="0" applyNumberFormat="1" applyFont="1" applyBorder="1"/>
    <xf numFmtId="1" fontId="1" fillId="0" borderId="19" xfId="0" applyNumberFormat="1" applyFont="1" applyBorder="1"/>
    <xf numFmtId="1" fontId="1" fillId="0" borderId="20" xfId="0" applyNumberFormat="1" applyFont="1" applyBorder="1"/>
    <xf numFmtId="1" fontId="1" fillId="0" borderId="13" xfId="0" applyNumberFormat="1" applyFont="1" applyBorder="1"/>
    <xf numFmtId="0" fontId="10" fillId="0" borderId="2" xfId="0" applyFont="1" applyBorder="1"/>
    <xf numFmtId="1" fontId="6" fillId="0" borderId="21" xfId="0" applyNumberFormat="1" applyFont="1" applyBorder="1" applyAlignment="1">
      <alignment horizontal="right"/>
    </xf>
    <xf numFmtId="1" fontId="3" fillId="0" borderId="22" xfId="0" applyNumberFormat="1" applyFont="1" applyBorder="1"/>
    <xf numFmtId="1" fontId="10" fillId="0" borderId="0" xfId="0" applyNumberFormat="1" applyFont="1"/>
    <xf numFmtId="1" fontId="14" fillId="0" borderId="23" xfId="0" applyNumberFormat="1" applyFont="1" applyBorder="1"/>
    <xf numFmtId="0" fontId="3" fillId="0" borderId="24" xfId="0" applyFont="1" applyBorder="1"/>
    <xf numFmtId="0" fontId="0" fillId="0" borderId="13" xfId="0" applyBorder="1" applyAlignment="1" applyProtection="1">
      <protection locked="0"/>
    </xf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" fontId="6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14" xfId="0" applyFont="1" applyBorder="1"/>
    <xf numFmtId="1" fontId="6" fillId="0" borderId="27" xfId="0" applyNumberFormat="1" applyFont="1" applyBorder="1" applyAlignment="1">
      <alignment horizontal="right"/>
    </xf>
    <xf numFmtId="0" fontId="10" fillId="0" borderId="27" xfId="0" applyFont="1" applyBorder="1"/>
    <xf numFmtId="2" fontId="12" fillId="0" borderId="0" xfId="0" applyNumberFormat="1" applyFont="1" applyBorder="1"/>
    <xf numFmtId="166" fontId="8" fillId="0" borderId="0" xfId="0" quotePrefix="1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5" fillId="0" borderId="1" xfId="0" applyFont="1" applyBorder="1"/>
    <xf numFmtId="0" fontId="16" fillId="3" borderId="0" xfId="0" applyFont="1" applyFill="1" applyBorder="1"/>
    <xf numFmtId="0" fontId="1" fillId="3" borderId="0" xfId="0" applyFont="1" applyFill="1" applyBorder="1"/>
    <xf numFmtId="0" fontId="1" fillId="3" borderId="21" xfId="0" applyFont="1" applyFill="1" applyBorder="1"/>
    <xf numFmtId="0" fontId="1" fillId="3" borderId="1" xfId="0" applyFont="1" applyFill="1" applyBorder="1"/>
    <xf numFmtId="0" fontId="17" fillId="3" borderId="0" xfId="0" applyFont="1" applyFill="1" applyBorder="1"/>
    <xf numFmtId="0" fontId="0" fillId="3" borderId="0" xfId="0" applyFill="1"/>
    <xf numFmtId="0" fontId="0" fillId="3" borderId="13" xfId="0" applyFill="1" applyBorder="1"/>
    <xf numFmtId="2" fontId="0" fillId="3" borderId="13" xfId="0" applyNumberFormat="1" applyFill="1" applyBorder="1"/>
    <xf numFmtId="0" fontId="1" fillId="3" borderId="13" xfId="0" applyFont="1" applyFill="1" applyBorder="1"/>
    <xf numFmtId="0" fontId="18" fillId="0" borderId="0" xfId="0" applyFont="1"/>
    <xf numFmtId="0" fontId="0" fillId="4" borderId="0" xfId="0" applyFill="1"/>
    <xf numFmtId="0" fontId="19" fillId="0" borderId="0" xfId="0" applyFont="1"/>
    <xf numFmtId="0" fontId="5" fillId="0" borderId="0" xfId="0" applyFont="1"/>
    <xf numFmtId="0" fontId="21" fillId="0" borderId="0" xfId="1" applyAlignment="1" applyProtection="1"/>
    <xf numFmtId="0" fontId="1" fillId="5" borderId="18" xfId="0" applyFont="1" applyFill="1" applyBorder="1"/>
    <xf numFmtId="0" fontId="10" fillId="5" borderId="7" xfId="0" applyFont="1" applyFill="1" applyBorder="1"/>
    <xf numFmtId="0" fontId="0" fillId="5" borderId="9" xfId="0" applyFill="1" applyBorder="1"/>
    <xf numFmtId="0" fontId="0" fillId="5" borderId="7" xfId="0" applyFill="1" applyBorder="1"/>
    <xf numFmtId="0" fontId="1" fillId="5" borderId="7" xfId="0" applyFont="1" applyFill="1" applyBorder="1" applyAlignment="1">
      <alignment horizontal="right"/>
    </xf>
    <xf numFmtId="1" fontId="6" fillId="5" borderId="28" xfId="0" applyNumberFormat="1" applyFont="1" applyFill="1" applyBorder="1" applyAlignment="1">
      <alignment horizontal="right"/>
    </xf>
    <xf numFmtId="0" fontId="1" fillId="5" borderId="9" xfId="0" applyFont="1" applyFill="1" applyBorder="1" applyAlignment="1">
      <alignment horizontal="right"/>
    </xf>
    <xf numFmtId="2" fontId="1" fillId="5" borderId="9" xfId="0" applyNumberFormat="1" applyFont="1" applyFill="1" applyBorder="1" applyAlignment="1">
      <alignment horizontal="right"/>
    </xf>
    <xf numFmtId="0" fontId="13" fillId="5" borderId="9" xfId="0" applyFont="1" applyFill="1" applyBorder="1"/>
    <xf numFmtId="166" fontId="1" fillId="5" borderId="7" xfId="0" applyNumberFormat="1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2" fontId="1" fillId="4" borderId="26" xfId="0" applyNumberFormat="1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13" fillId="4" borderId="1" xfId="0" applyFont="1" applyFill="1" applyBorder="1"/>
    <xf numFmtId="0" fontId="13" fillId="4" borderId="29" xfId="0" applyFont="1" applyFill="1" applyBorder="1"/>
    <xf numFmtId="0" fontId="13" fillId="4" borderId="12" xfId="0" applyFont="1" applyFill="1" applyBorder="1"/>
    <xf numFmtId="166" fontId="1" fillId="4" borderId="0" xfId="0" applyNumberFormat="1" applyFont="1" applyFill="1" applyBorder="1" applyAlignment="1">
      <alignment horizontal="right"/>
    </xf>
    <xf numFmtId="166" fontId="1" fillId="4" borderId="14" xfId="0" applyNumberFormat="1" applyFont="1" applyFill="1" applyBorder="1" applyAlignment="1">
      <alignment horizontal="right"/>
    </xf>
    <xf numFmtId="166" fontId="1" fillId="4" borderId="2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29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2" fontId="1" fillId="4" borderId="29" xfId="0" applyNumberFormat="1" applyFont="1" applyFill="1" applyBorder="1" applyAlignment="1">
      <alignment horizontal="right"/>
    </xf>
    <xf numFmtId="2" fontId="1" fillId="4" borderId="12" xfId="0" applyNumberFormat="1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/>
    </xf>
    <xf numFmtId="0" fontId="1" fillId="6" borderId="26" xfId="0" applyFont="1" applyFill="1" applyBorder="1" applyAlignment="1">
      <alignment horizontal="right"/>
    </xf>
    <xf numFmtId="0" fontId="1" fillId="6" borderId="6" xfId="0" applyFont="1" applyFill="1" applyBorder="1" applyAlignment="1">
      <alignment horizontal="right"/>
    </xf>
    <xf numFmtId="0" fontId="1" fillId="6" borderId="20" xfId="0" applyFont="1" applyFill="1" applyBorder="1" applyAlignment="1">
      <alignment horizontal="right"/>
    </xf>
    <xf numFmtId="0" fontId="26" fillId="0" borderId="15" xfId="0" applyFont="1" applyFill="1" applyBorder="1"/>
    <xf numFmtId="0" fontId="26" fillId="0" borderId="15" xfId="0" applyNumberFormat="1" applyFont="1" applyFill="1" applyBorder="1"/>
    <xf numFmtId="0" fontId="24" fillId="0" borderId="0" xfId="0" applyFont="1"/>
    <xf numFmtId="0" fontId="26" fillId="0" borderId="0" xfId="0" applyFont="1"/>
    <xf numFmtId="0" fontId="0" fillId="0" borderId="15" xfId="0" applyFill="1" applyBorder="1"/>
    <xf numFmtId="0" fontId="26" fillId="0" borderId="29" xfId="0" applyNumberFormat="1" applyFont="1" applyFill="1" applyBorder="1"/>
    <xf numFmtId="0" fontId="26" fillId="0" borderId="29" xfId="0" applyFont="1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0" fontId="26" fillId="0" borderId="4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26" fillId="0" borderId="40" xfId="0" applyFont="1" applyFill="1" applyBorder="1"/>
    <xf numFmtId="0" fontId="26" fillId="0" borderId="4" xfId="0" applyNumberFormat="1" applyFont="1" applyFill="1" applyBorder="1"/>
    <xf numFmtId="0" fontId="23" fillId="0" borderId="0" xfId="0" quotePrefix="1" applyFont="1"/>
    <xf numFmtId="14" fontId="23" fillId="0" borderId="0" xfId="0" quotePrefix="1" applyNumberFormat="1" applyFont="1"/>
    <xf numFmtId="0" fontId="29" fillId="0" borderId="0" xfId="0" applyFont="1" applyBorder="1"/>
    <xf numFmtId="14" fontId="25" fillId="0" borderId="0" xfId="0" quotePrefix="1" applyNumberFormat="1" applyFont="1" applyBorder="1"/>
    <xf numFmtId="1" fontId="26" fillId="0" borderId="0" xfId="0" quotePrefix="1" applyNumberFormat="1" applyFont="1" applyBorder="1"/>
    <xf numFmtId="1" fontId="25" fillId="0" borderId="0" xfId="0" quotePrefix="1" applyNumberFormat="1" applyFont="1" applyBorder="1" applyAlignment="1">
      <alignment horizontal="center"/>
    </xf>
    <xf numFmtId="0" fontId="5" fillId="0" borderId="18" xfId="0" applyFont="1" applyBorder="1"/>
    <xf numFmtId="0" fontId="5" fillId="0" borderId="23" xfId="0" applyFont="1" applyBorder="1"/>
    <xf numFmtId="0" fontId="27" fillId="0" borderId="41" xfId="0" applyFont="1" applyFill="1" applyBorder="1"/>
    <xf numFmtId="0" fontId="27" fillId="0" borderId="42" xfId="0" applyFont="1" applyFill="1" applyBorder="1"/>
    <xf numFmtId="0" fontId="27" fillId="0" borderId="43" xfId="0" applyFont="1" applyFill="1" applyBorder="1"/>
    <xf numFmtId="0" fontId="27" fillId="0" borderId="15" xfId="0" applyFont="1" applyFill="1" applyBorder="1"/>
    <xf numFmtId="0" fontId="25" fillId="0" borderId="29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Border="1"/>
    <xf numFmtId="49" fontId="26" fillId="0" borderId="15" xfId="0" applyNumberFormat="1" applyFont="1" applyFill="1" applyBorder="1"/>
    <xf numFmtId="0" fontId="1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0" fontId="25" fillId="0" borderId="27" xfId="0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relsebelka@seznam.cz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/>
  </sheetViews>
  <sheetFormatPr defaultRowHeight="13.2"/>
  <sheetData>
    <row r="1" spans="1:8" ht="15.6">
      <c r="A1" s="88" t="s">
        <v>32</v>
      </c>
    </row>
    <row r="2" spans="1:8">
      <c r="A2" t="s">
        <v>33</v>
      </c>
    </row>
    <row r="3" spans="1:8">
      <c r="A3" t="s">
        <v>34</v>
      </c>
      <c r="E3" s="23"/>
      <c r="F3" s="53" t="s">
        <v>35</v>
      </c>
    </row>
    <row r="4" spans="1:8">
      <c r="A4" t="s">
        <v>36</v>
      </c>
      <c r="H4" s="89"/>
    </row>
    <row r="5" spans="1:8">
      <c r="A5" t="s">
        <v>37</v>
      </c>
    </row>
    <row r="6" spans="1:8">
      <c r="A6" t="s">
        <v>38</v>
      </c>
    </row>
    <row r="7" spans="1:8">
      <c r="A7" t="s">
        <v>39</v>
      </c>
    </row>
    <row r="8" spans="1:8">
      <c r="A8" t="s">
        <v>40</v>
      </c>
    </row>
    <row r="9" spans="1:8">
      <c r="A9" s="90" t="s">
        <v>41</v>
      </c>
      <c r="E9" s="89"/>
    </row>
    <row r="10" spans="1:8">
      <c r="A10" t="s">
        <v>42</v>
      </c>
    </row>
    <row r="11" spans="1:8">
      <c r="A11" t="s">
        <v>43</v>
      </c>
    </row>
    <row r="12" spans="1:8">
      <c r="A12" t="s">
        <v>44</v>
      </c>
    </row>
    <row r="13" spans="1:8">
      <c r="A13" t="s">
        <v>45</v>
      </c>
    </row>
    <row r="14" spans="1:8">
      <c r="A14" t="s">
        <v>46</v>
      </c>
    </row>
    <row r="15" spans="1:8">
      <c r="A15" s="91" t="s">
        <v>47</v>
      </c>
    </row>
    <row r="16" spans="1:8">
      <c r="A16" s="92" t="s">
        <v>48</v>
      </c>
    </row>
  </sheetData>
  <sheetProtection password="CF61" sheet="1" objects="1" scenarios="1"/>
  <phoneticPr fontId="11" type="noConversion"/>
  <hyperlinks>
    <hyperlink ref="A16" r:id="rId1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5"/>
  <sheetViews>
    <sheetView topLeftCell="A10" workbookViewId="0">
      <selection sqref="A1:H23"/>
    </sheetView>
  </sheetViews>
  <sheetFormatPr defaultRowHeight="13.2"/>
  <cols>
    <col min="1" max="1" width="23.88671875" customWidth="1"/>
    <col min="2" max="2" width="30.5546875" customWidth="1"/>
    <col min="3" max="6" width="0" hidden="1" customWidth="1"/>
  </cols>
  <sheetData>
    <row r="1" spans="1:8" ht="37.5" customHeight="1">
      <c r="A1" s="172" t="s">
        <v>60</v>
      </c>
      <c r="B1" s="172"/>
      <c r="C1" s="172"/>
      <c r="D1" s="172"/>
      <c r="E1" s="172"/>
      <c r="F1" s="172"/>
      <c r="G1" s="172"/>
      <c r="H1" s="172"/>
    </row>
    <row r="2" spans="1:8" ht="27" customHeight="1" thickBot="1">
      <c r="A2" s="91" t="s">
        <v>52</v>
      </c>
      <c r="B2" s="91" t="s">
        <v>53</v>
      </c>
      <c r="C2" s="91" t="s">
        <v>54</v>
      </c>
      <c r="D2" s="91" t="s">
        <v>55</v>
      </c>
      <c r="E2" s="91" t="s">
        <v>56</v>
      </c>
      <c r="F2" s="91"/>
      <c r="G2" s="91" t="s">
        <v>57</v>
      </c>
      <c r="H2" s="91" t="s">
        <v>58</v>
      </c>
    </row>
    <row r="3" spans="1:8" ht="30" customHeight="1">
      <c r="A3" s="143" t="s">
        <v>82</v>
      </c>
      <c r="B3" s="153" t="s">
        <v>78</v>
      </c>
      <c r="C3" s="131"/>
      <c r="D3" s="132"/>
      <c r="E3" s="132"/>
      <c r="F3" s="132"/>
      <c r="G3" s="132">
        <v>7.35</v>
      </c>
      <c r="H3" s="133"/>
    </row>
    <row r="4" spans="1:8" ht="30" customHeight="1">
      <c r="A4" s="129" t="s">
        <v>81</v>
      </c>
      <c r="B4" s="154" t="s">
        <v>78</v>
      </c>
      <c r="C4" s="134"/>
      <c r="D4" s="128"/>
      <c r="E4" s="128"/>
      <c r="F4" s="128"/>
      <c r="G4" s="128">
        <v>6.58</v>
      </c>
      <c r="H4" s="135"/>
    </row>
    <row r="5" spans="1:8" ht="30" customHeight="1">
      <c r="A5" s="129" t="s">
        <v>73</v>
      </c>
      <c r="B5" s="154" t="s">
        <v>72</v>
      </c>
      <c r="C5" s="134"/>
      <c r="D5" s="128"/>
      <c r="E5" s="128"/>
      <c r="F5" s="128"/>
      <c r="G5" s="128">
        <v>8.14</v>
      </c>
      <c r="H5" s="135"/>
    </row>
    <row r="6" spans="1:8" ht="30" customHeight="1">
      <c r="A6" s="129" t="s">
        <v>77</v>
      </c>
      <c r="B6" s="154" t="s">
        <v>72</v>
      </c>
      <c r="C6" s="134"/>
      <c r="D6" s="128"/>
      <c r="E6" s="128"/>
      <c r="F6" s="128"/>
      <c r="G6" s="128">
        <v>8.0399999999999991</v>
      </c>
      <c r="H6" s="135"/>
    </row>
    <row r="7" spans="1:8" ht="30" customHeight="1">
      <c r="A7" s="130" t="s">
        <v>75</v>
      </c>
      <c r="B7" s="154" t="s">
        <v>72</v>
      </c>
      <c r="C7" s="134"/>
      <c r="D7" s="128"/>
      <c r="E7" s="128"/>
      <c r="F7" s="128"/>
      <c r="G7" s="128">
        <v>6.85</v>
      </c>
      <c r="H7" s="135"/>
    </row>
    <row r="8" spans="1:8" ht="30" customHeight="1">
      <c r="A8" s="130" t="s">
        <v>98</v>
      </c>
      <c r="B8" s="154" t="s">
        <v>95</v>
      </c>
      <c r="C8" s="134"/>
      <c r="D8" s="128"/>
      <c r="E8" s="128"/>
      <c r="F8" s="128"/>
      <c r="G8" s="128">
        <v>7.47</v>
      </c>
      <c r="H8" s="135"/>
    </row>
    <row r="9" spans="1:8" ht="30" customHeight="1">
      <c r="A9" s="129" t="s">
        <v>115</v>
      </c>
      <c r="B9" s="154" t="s">
        <v>95</v>
      </c>
      <c r="C9" s="134"/>
      <c r="D9" s="128"/>
      <c r="E9" s="128"/>
      <c r="F9" s="128"/>
      <c r="G9" s="128">
        <v>8.52</v>
      </c>
      <c r="H9" s="135"/>
    </row>
    <row r="10" spans="1:8" ht="30" customHeight="1">
      <c r="A10" s="130" t="s">
        <v>102</v>
      </c>
      <c r="B10" s="154" t="s">
        <v>99</v>
      </c>
      <c r="C10" s="134"/>
      <c r="D10" s="128"/>
      <c r="E10" s="128"/>
      <c r="F10" s="128"/>
      <c r="G10" s="128">
        <v>7.02</v>
      </c>
      <c r="H10" s="135"/>
    </row>
    <row r="11" spans="1:8" ht="30" customHeight="1">
      <c r="A11" s="130" t="s">
        <v>100</v>
      </c>
      <c r="B11" s="154" t="s">
        <v>99</v>
      </c>
      <c r="C11" s="134"/>
      <c r="D11" s="128"/>
      <c r="E11" s="128"/>
      <c r="F11" s="128"/>
      <c r="G11" s="128">
        <v>6.11</v>
      </c>
      <c r="H11" s="135"/>
    </row>
    <row r="12" spans="1:8" ht="30" customHeight="1">
      <c r="A12" s="130" t="s">
        <v>104</v>
      </c>
      <c r="B12" s="154" t="s">
        <v>99</v>
      </c>
      <c r="C12" s="134"/>
      <c r="D12" s="128"/>
      <c r="E12" s="128"/>
      <c r="F12" s="128"/>
      <c r="G12" s="128">
        <v>7.41</v>
      </c>
      <c r="H12" s="135"/>
    </row>
    <row r="13" spans="1:8" ht="30" customHeight="1">
      <c r="A13" s="129" t="s">
        <v>93</v>
      </c>
      <c r="B13" s="154" t="s">
        <v>89</v>
      </c>
      <c r="C13" s="134"/>
      <c r="D13" s="128"/>
      <c r="E13" s="128"/>
      <c r="F13" s="128"/>
      <c r="G13" s="128">
        <v>5.7</v>
      </c>
      <c r="H13" s="135"/>
    </row>
    <row r="14" spans="1:8" ht="30" customHeight="1">
      <c r="A14" s="129" t="s">
        <v>92</v>
      </c>
      <c r="B14" s="154" t="s">
        <v>89</v>
      </c>
      <c r="C14" s="134"/>
      <c r="D14" s="128"/>
      <c r="E14" s="128"/>
      <c r="F14" s="128"/>
      <c r="G14" s="128">
        <v>7.1</v>
      </c>
      <c r="H14" s="135"/>
    </row>
    <row r="15" spans="1:8" ht="30" customHeight="1">
      <c r="A15" s="130" t="s">
        <v>87</v>
      </c>
      <c r="B15" s="154" t="s">
        <v>88</v>
      </c>
      <c r="C15" s="134"/>
      <c r="D15" s="128"/>
      <c r="E15" s="128"/>
      <c r="F15" s="128"/>
      <c r="G15" s="128">
        <v>4.5599999999999996</v>
      </c>
      <c r="H15" s="135"/>
    </row>
    <row r="16" spans="1:8" ht="30" customHeight="1">
      <c r="A16" s="129" t="s">
        <v>84</v>
      </c>
      <c r="B16" s="154" t="s">
        <v>88</v>
      </c>
      <c r="C16" s="134"/>
      <c r="D16" s="128"/>
      <c r="E16" s="128"/>
      <c r="F16" s="128"/>
      <c r="G16" s="128">
        <v>6.23</v>
      </c>
      <c r="H16" s="135"/>
    </row>
    <row r="17" spans="1:8" ht="30" customHeight="1">
      <c r="A17" s="129" t="s">
        <v>85</v>
      </c>
      <c r="B17" s="154" t="s">
        <v>88</v>
      </c>
      <c r="C17" s="134"/>
      <c r="D17" s="128"/>
      <c r="E17" s="128"/>
      <c r="F17" s="128"/>
      <c r="G17" s="128">
        <v>7.4</v>
      </c>
      <c r="H17" s="135"/>
    </row>
    <row r="18" spans="1:8" ht="30" customHeight="1">
      <c r="A18" s="130" t="s">
        <v>64</v>
      </c>
      <c r="B18" s="154" t="s">
        <v>70</v>
      </c>
      <c r="C18" s="134"/>
      <c r="D18" s="128"/>
      <c r="E18" s="128"/>
      <c r="F18" s="128"/>
      <c r="G18" s="128">
        <v>7.95</v>
      </c>
      <c r="H18" s="135"/>
    </row>
    <row r="19" spans="1:8" ht="30" customHeight="1">
      <c r="A19" s="130" t="s">
        <v>63</v>
      </c>
      <c r="B19" s="154" t="s">
        <v>70</v>
      </c>
      <c r="C19" s="134"/>
      <c r="D19" s="128"/>
      <c r="E19" s="128"/>
      <c r="F19" s="128"/>
      <c r="G19" s="128">
        <v>7.25</v>
      </c>
      <c r="H19" s="135"/>
    </row>
    <row r="20" spans="1:8" ht="30" customHeight="1">
      <c r="A20" s="129" t="s">
        <v>65</v>
      </c>
      <c r="B20" s="154" t="s">
        <v>70</v>
      </c>
      <c r="C20" s="134"/>
      <c r="D20" s="128"/>
      <c r="E20" s="128"/>
      <c r="F20" s="128"/>
      <c r="G20" s="128">
        <v>7.46</v>
      </c>
      <c r="H20" s="135"/>
    </row>
    <row r="21" spans="1:8" ht="30" customHeight="1">
      <c r="A21" s="129" t="s">
        <v>107</v>
      </c>
      <c r="B21" s="154" t="s">
        <v>105</v>
      </c>
      <c r="C21" s="134"/>
      <c r="D21" s="128"/>
      <c r="E21" s="128"/>
      <c r="F21" s="128"/>
      <c r="G21" s="128">
        <v>6.38</v>
      </c>
      <c r="H21" s="135"/>
    </row>
    <row r="22" spans="1:8" ht="30" customHeight="1">
      <c r="A22" s="129" t="s">
        <v>109</v>
      </c>
      <c r="B22" s="154" t="s">
        <v>105</v>
      </c>
      <c r="C22" s="134"/>
      <c r="D22" s="128"/>
      <c r="E22" s="128"/>
      <c r="F22" s="128"/>
      <c r="G22" s="128">
        <v>8.83</v>
      </c>
      <c r="H22" s="135"/>
    </row>
    <row r="23" spans="1:8" ht="30" customHeight="1">
      <c r="A23" s="130" t="s">
        <v>106</v>
      </c>
      <c r="B23" s="154" t="s">
        <v>105</v>
      </c>
      <c r="C23" s="134"/>
      <c r="D23" s="128"/>
      <c r="E23" s="128"/>
      <c r="F23" s="128"/>
      <c r="G23" s="128">
        <v>8.7100000000000009</v>
      </c>
      <c r="H23" s="135"/>
    </row>
    <row r="24" spans="1:8" ht="30" customHeight="1">
      <c r="A24" s="130"/>
      <c r="B24" s="154"/>
      <c r="C24" s="134"/>
      <c r="D24" s="128"/>
      <c r="E24" s="128"/>
      <c r="F24" s="128"/>
      <c r="G24" s="128"/>
      <c r="H24" s="135"/>
    </row>
    <row r="25" spans="1:8" ht="30" customHeight="1">
      <c r="A25" s="130"/>
      <c r="B25" s="154"/>
      <c r="C25" s="134"/>
      <c r="D25" s="128"/>
      <c r="E25" s="128"/>
      <c r="F25" s="128"/>
      <c r="G25" s="128"/>
      <c r="H25" s="135"/>
    </row>
    <row r="26" spans="1:8" ht="30" customHeight="1">
      <c r="A26" s="130"/>
      <c r="B26" s="154"/>
      <c r="C26" s="134"/>
      <c r="D26" s="128"/>
      <c r="E26" s="128"/>
      <c r="F26" s="128"/>
      <c r="G26" s="128"/>
      <c r="H26" s="135"/>
    </row>
    <row r="27" spans="1:8" ht="30" customHeight="1">
      <c r="A27" s="129"/>
      <c r="B27" s="154"/>
      <c r="C27" s="134"/>
      <c r="D27" s="128"/>
      <c r="E27" s="128"/>
      <c r="F27" s="128"/>
      <c r="G27" s="128"/>
      <c r="H27" s="135"/>
    </row>
    <row r="28" spans="1:8" ht="30" customHeight="1">
      <c r="A28" s="130"/>
      <c r="B28" s="154"/>
      <c r="C28" s="134"/>
      <c r="D28" s="128"/>
      <c r="E28" s="128"/>
      <c r="F28" s="128"/>
      <c r="G28" s="128"/>
      <c r="H28" s="135"/>
    </row>
    <row r="29" spans="1:8" ht="30" customHeight="1">
      <c r="A29" s="129"/>
      <c r="B29" s="154"/>
      <c r="C29" s="134"/>
      <c r="D29" s="128"/>
      <c r="E29" s="128"/>
      <c r="F29" s="128"/>
      <c r="G29" s="128"/>
      <c r="H29" s="135"/>
    </row>
    <row r="30" spans="1:8" ht="30" customHeight="1">
      <c r="A30" s="129"/>
      <c r="B30" s="154"/>
      <c r="C30" s="134"/>
      <c r="D30" s="128"/>
      <c r="E30" s="128"/>
      <c r="F30" s="128"/>
      <c r="G30" s="128"/>
      <c r="H30" s="135"/>
    </row>
    <row r="31" spans="1:8" ht="30" customHeight="1">
      <c r="A31" s="130"/>
      <c r="B31" s="154"/>
      <c r="C31" s="134"/>
      <c r="D31" s="128"/>
      <c r="E31" s="128"/>
      <c r="F31" s="128"/>
      <c r="G31" s="128"/>
      <c r="H31" s="135"/>
    </row>
    <row r="32" spans="1:8" ht="30" customHeight="1">
      <c r="A32" s="130"/>
      <c r="B32" s="154"/>
      <c r="C32" s="134"/>
      <c r="D32" s="128"/>
      <c r="E32" s="128"/>
      <c r="F32" s="128"/>
      <c r="G32" s="128"/>
      <c r="H32" s="135"/>
    </row>
    <row r="33" spans="1:8" ht="30" customHeight="1">
      <c r="A33" s="130"/>
      <c r="B33" s="154"/>
      <c r="C33" s="134"/>
      <c r="D33" s="128"/>
      <c r="E33" s="128"/>
      <c r="F33" s="128"/>
      <c r="G33" s="128"/>
      <c r="H33" s="135"/>
    </row>
    <row r="34" spans="1:8" ht="30" customHeight="1" thickBot="1">
      <c r="A34" s="129"/>
      <c r="B34" s="154"/>
      <c r="C34" s="136"/>
      <c r="D34" s="137"/>
      <c r="E34" s="137"/>
      <c r="F34" s="137"/>
      <c r="G34" s="137"/>
      <c r="H34" s="138"/>
    </row>
    <row r="35" spans="1:8" ht="30" customHeight="1"/>
  </sheetData>
  <sortState ref="A3:H23">
    <sortCondition ref="B3:B23"/>
  </sortState>
  <mergeCells count="1">
    <mergeCell ref="A1:H1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5"/>
  <sheetViews>
    <sheetView tabSelected="1" topLeftCell="A4" workbookViewId="0">
      <selection activeCell="A4" sqref="A4:U59"/>
    </sheetView>
  </sheetViews>
  <sheetFormatPr defaultRowHeight="13.2"/>
  <cols>
    <col min="1" max="1" width="6" customWidth="1"/>
    <col min="2" max="2" width="5.33203125" customWidth="1"/>
    <col min="3" max="3" width="31.5546875" customWidth="1"/>
    <col min="4" max="4" width="4.88671875" customWidth="1"/>
    <col min="5" max="5" width="3.6640625" customWidth="1"/>
    <col min="7" max="7" width="0" hidden="1" customWidth="1"/>
    <col min="8" max="8" width="6.33203125" customWidth="1"/>
    <col min="9" max="9" width="6.88671875" customWidth="1"/>
    <col min="10" max="10" width="2.5546875" customWidth="1"/>
    <col min="11" max="11" width="1.44140625" customWidth="1"/>
    <col min="12" max="13" width="6.44140625" customWidth="1"/>
    <col min="14" max="14" width="6.6640625" customWidth="1"/>
    <col min="15" max="15" width="6.109375" customWidth="1"/>
    <col min="16" max="16" width="6.33203125" customWidth="1"/>
    <col min="17" max="17" width="6.44140625" customWidth="1"/>
    <col min="18" max="18" width="6.88671875" customWidth="1"/>
    <col min="19" max="19" width="6.33203125" customWidth="1"/>
    <col min="20" max="20" width="8.109375" customWidth="1"/>
    <col min="21" max="21" width="7.33203125" customWidth="1"/>
    <col min="23" max="23" width="9.33203125" customWidth="1"/>
    <col min="24" max="24" width="9.109375" customWidth="1"/>
    <col min="25" max="25" width="9" customWidth="1"/>
  </cols>
  <sheetData>
    <row r="1" spans="1:26" ht="15.6">
      <c r="A1" s="1"/>
      <c r="B1" s="2" t="s">
        <v>1</v>
      </c>
      <c r="C1" s="3"/>
      <c r="D1" s="4"/>
      <c r="E1" s="4"/>
      <c r="F1" s="2"/>
      <c r="G1" s="2"/>
      <c r="H1" s="78"/>
      <c r="I1" s="1"/>
      <c r="J1" s="79" t="s">
        <v>28</v>
      </c>
      <c r="K1" s="80"/>
      <c r="L1" s="80"/>
      <c r="M1" s="80"/>
      <c r="N1" s="80"/>
      <c r="O1" s="81"/>
      <c r="P1" s="82"/>
      <c r="Q1" s="1"/>
      <c r="R1" s="83" t="s">
        <v>29</v>
      </c>
      <c r="S1" s="83"/>
      <c r="T1" s="36"/>
    </row>
    <row r="2" spans="1:26">
      <c r="A2" s="1"/>
      <c r="B2" s="2"/>
      <c r="C2" s="3" t="s">
        <v>2</v>
      </c>
      <c r="D2" s="4"/>
      <c r="E2" s="4"/>
      <c r="F2" s="2"/>
      <c r="G2" s="2"/>
      <c r="H2" s="5"/>
      <c r="I2" s="1"/>
      <c r="J2" s="84" t="s">
        <v>30</v>
      </c>
      <c r="K2" s="80"/>
      <c r="L2" s="80"/>
      <c r="M2" s="80"/>
      <c r="N2" s="80"/>
      <c r="O2" s="80"/>
      <c r="P2" s="80"/>
      <c r="Q2" s="1"/>
      <c r="R2" s="1"/>
      <c r="S2" s="1"/>
      <c r="T2" s="36"/>
    </row>
    <row r="3" spans="1:26">
      <c r="A3" s="1"/>
      <c r="B3" s="2"/>
      <c r="C3" s="33"/>
      <c r="D3" s="4"/>
      <c r="E3" s="33"/>
      <c r="F3" s="2"/>
      <c r="G3" s="2"/>
      <c r="H3" s="63"/>
      <c r="I3" s="64"/>
      <c r="J3" s="85" t="s">
        <v>31</v>
      </c>
      <c r="K3" s="86"/>
      <c r="L3" s="86"/>
      <c r="M3" s="85"/>
      <c r="N3" s="85"/>
      <c r="O3" s="87"/>
      <c r="P3" s="87"/>
      <c r="Q3" s="65"/>
      <c r="R3" s="65"/>
      <c r="S3" s="65"/>
      <c r="T3" s="37"/>
      <c r="U3" s="37"/>
    </row>
    <row r="4" spans="1:26" ht="13.8" thickBot="1">
      <c r="A4" s="6" t="s">
        <v>3</v>
      </c>
      <c r="B4" s="7" t="s">
        <v>4</v>
      </c>
      <c r="C4" s="8" t="s">
        <v>5</v>
      </c>
      <c r="D4" s="6"/>
      <c r="E4" s="6"/>
      <c r="F4" s="10" t="s">
        <v>6</v>
      </c>
      <c r="G4" s="10"/>
      <c r="H4" s="66" t="s">
        <v>7</v>
      </c>
      <c r="I4" s="68" t="s">
        <v>8</v>
      </c>
      <c r="J4" s="165" t="s">
        <v>9</v>
      </c>
      <c r="K4" s="166"/>
      <c r="L4" s="166"/>
      <c r="M4" s="68" t="s">
        <v>8</v>
      </c>
      <c r="N4" s="66" t="s">
        <v>10</v>
      </c>
      <c r="O4" s="67" t="s">
        <v>8</v>
      </c>
      <c r="P4" s="66" t="s">
        <v>11</v>
      </c>
      <c r="Q4" s="68" t="s">
        <v>8</v>
      </c>
      <c r="R4" s="66" t="s">
        <v>12</v>
      </c>
      <c r="S4" s="69" t="s">
        <v>8</v>
      </c>
      <c r="T4" s="66" t="s">
        <v>13</v>
      </c>
      <c r="U4" s="69" t="s">
        <v>8</v>
      </c>
      <c r="W4" s="36" t="s">
        <v>27</v>
      </c>
    </row>
    <row r="5" spans="1:26" ht="13.8" thickBot="1">
      <c r="A5" s="14">
        <v>1</v>
      </c>
      <c r="B5" s="15">
        <v>1</v>
      </c>
      <c r="C5" s="16" t="s">
        <v>70</v>
      </c>
      <c r="D5" s="17"/>
      <c r="E5" s="22" t="s">
        <v>49</v>
      </c>
      <c r="F5" s="62">
        <f>SUM(F6:F10)-MIN(F6:F10)</f>
        <v>7007</v>
      </c>
      <c r="G5" s="54">
        <f>F5</f>
        <v>7007</v>
      </c>
      <c r="H5" s="93"/>
      <c r="I5" s="94"/>
      <c r="J5" s="101"/>
      <c r="K5" s="96"/>
      <c r="L5" s="102"/>
      <c r="M5" s="98"/>
      <c r="N5" s="99"/>
      <c r="O5" s="94"/>
      <c r="P5" s="99"/>
      <c r="Q5" s="94"/>
      <c r="R5" s="100"/>
      <c r="S5" s="94"/>
      <c r="T5" s="100"/>
      <c r="U5" s="94"/>
      <c r="V5" s="35"/>
    </row>
    <row r="6" spans="1:26">
      <c r="A6" s="11"/>
      <c r="B6" s="19"/>
      <c r="C6" s="25" t="s">
        <v>62</v>
      </c>
      <c r="D6" s="23">
        <v>2005</v>
      </c>
      <c r="F6" s="60">
        <f>I6+M6+O6+Q6+S6+U6</f>
        <v>1834</v>
      </c>
      <c r="G6" s="57">
        <f>F5</f>
        <v>7007</v>
      </c>
      <c r="H6" s="121">
        <v>8.73</v>
      </c>
      <c r="I6" s="38">
        <f>IF(AND(H6&gt;6.8, H6&lt;12.8),IF($B$5=1,ROUNDDOWN(46.0849*(12.76-H6)^1.81,0),ROUNDDOWN(46.0849*(13-H6)^1.81,)),0)</f>
        <v>574</v>
      </c>
      <c r="J6" s="107">
        <v>2</v>
      </c>
      <c r="K6" s="41" t="s">
        <v>26</v>
      </c>
      <c r="L6" s="110">
        <v>58.97</v>
      </c>
      <c r="M6" s="59">
        <f>X6</f>
        <v>375</v>
      </c>
      <c r="N6" s="113">
        <v>140</v>
      </c>
      <c r="O6" s="38">
        <f>IF( AND(N6&gt;75),ROUNDDOWN(1.84523*(N6-75)^1.348,0),0)</f>
        <v>512</v>
      </c>
      <c r="P6" s="113"/>
      <c r="Q6" s="38">
        <f>IF( AND(P6&gt;210),ROUNDDOWN(0.188807*(P6-210)^1.41,0),0)</f>
        <v>0</v>
      </c>
      <c r="R6" s="116">
        <v>41.39</v>
      </c>
      <c r="S6" s="38">
        <f>IF( AND(R6&gt;7.95),ROUNDDOWN(7.86*(R6-7.95)^1.1,0),0)</f>
        <v>373</v>
      </c>
      <c r="T6" s="116"/>
      <c r="U6" s="71">
        <f>IF( AND(T6&gt;1.5),ROUNDDOWN(56.0211*(T6-1.5)^1.05,0),0)</f>
        <v>0</v>
      </c>
      <c r="V6" s="35"/>
      <c r="W6" s="43">
        <f>J6*60+L6</f>
        <v>178.97</v>
      </c>
      <c r="X6" s="44">
        <f>IF(W6&gt;0,(INT(POWER(254-W6,1.88)*0.11193)),0)</f>
        <v>375</v>
      </c>
      <c r="Y6" s="47"/>
      <c r="Z6" s="36"/>
    </row>
    <row r="7" spans="1:26">
      <c r="A7" s="12"/>
      <c r="B7" s="19"/>
      <c r="C7" s="13" t="s">
        <v>63</v>
      </c>
      <c r="D7" s="23">
        <v>2005</v>
      </c>
      <c r="F7" s="60">
        <f>I7+M7+O7+Q7+S7+U7</f>
        <v>1906</v>
      </c>
      <c r="G7" s="55">
        <f>F5</f>
        <v>7007</v>
      </c>
      <c r="H7" s="122">
        <v>8.48</v>
      </c>
      <c r="I7" s="72">
        <f>IF(AND(H7&gt;6.8, H7&lt;12.8),IF($B$5=1,ROUNDDOWN(46.0849*(12.76-H7)^1.81,0),ROUNDDOWN(46.0849*(13-H7)^1.81,)),0)</f>
        <v>640</v>
      </c>
      <c r="J7" s="108">
        <v>2</v>
      </c>
      <c r="K7" s="40" t="s">
        <v>26</v>
      </c>
      <c r="L7" s="111">
        <v>46.97</v>
      </c>
      <c r="M7" s="73">
        <f>X7</f>
        <v>496</v>
      </c>
      <c r="N7" s="114">
        <v>131</v>
      </c>
      <c r="O7" s="72">
        <f>IF( AND(N7&gt;75),ROUNDDOWN(1.84523*(N7-75)^1.348,0),0)</f>
        <v>419</v>
      </c>
      <c r="P7" s="114"/>
      <c r="Q7" s="72">
        <f>IF( AND(P7&gt;210),ROUNDDOWN(0.188807*(P7-210)^1.41,0),0)</f>
        <v>0</v>
      </c>
      <c r="R7" s="117"/>
      <c r="S7" s="72">
        <f>IF( AND(R7&gt;7.95),ROUNDDOWN(7.86*(R7-7.95)^1.1,0),0)</f>
        <v>0</v>
      </c>
      <c r="T7" s="117">
        <v>7.25</v>
      </c>
      <c r="U7" s="74">
        <f>IF( AND(T7&gt;1.5),ROUNDDOWN(56.0211*(T7-1.5)^1.05,0),0)</f>
        <v>351</v>
      </c>
      <c r="V7" s="35"/>
      <c r="W7" s="43">
        <f t="shared" ref="W7:W70" si="0">J7*60+L7</f>
        <v>166.97</v>
      </c>
      <c r="X7" s="44">
        <f t="shared" ref="X7:X70" si="1">IF(W7&gt;0,(INT(POWER(254-W7,1.88)*0.11193)),0)</f>
        <v>496</v>
      </c>
    </row>
    <row r="8" spans="1:26">
      <c r="A8" s="12"/>
      <c r="B8" s="19"/>
      <c r="C8" s="13" t="s">
        <v>64</v>
      </c>
      <c r="D8" s="23">
        <v>2004</v>
      </c>
      <c r="F8" s="60">
        <f>I8+M8+O8+Q8+S8+U8</f>
        <v>1651</v>
      </c>
      <c r="G8" s="55">
        <f>F5</f>
        <v>7007</v>
      </c>
      <c r="H8" s="121">
        <v>8.91</v>
      </c>
      <c r="I8" s="38">
        <f>IF(AND(H8&gt;6.8, H8&lt;12.8),IF($B$5=1,ROUNDDOWN(46.0849*(12.76-H8)^1.81,0),ROUNDDOWN(46.0849*(13-H8)^1.81,)),0)</f>
        <v>528</v>
      </c>
      <c r="J8" s="107">
        <v>3</v>
      </c>
      <c r="K8" s="41" t="s">
        <v>26</v>
      </c>
      <c r="L8" s="110">
        <v>7.86</v>
      </c>
      <c r="M8" s="59">
        <f>X8</f>
        <v>296</v>
      </c>
      <c r="N8" s="113"/>
      <c r="O8" s="38">
        <f>IF( AND(N8&gt;75),ROUNDDOWN(1.84523*(N8-75)^1.348,0),0)</f>
        <v>0</v>
      </c>
      <c r="P8" s="113">
        <v>451</v>
      </c>
      <c r="Q8" s="38">
        <f>IF( AND(P8&gt;210),ROUNDDOWN(0.188807*(P8-210)^1.41,0),0)</f>
        <v>431</v>
      </c>
      <c r="R8" s="116"/>
      <c r="S8" s="38">
        <f>IF( AND(R8&gt;7.95),ROUNDDOWN(7.86*(R8-7.95)^1.1,0),0)</f>
        <v>0</v>
      </c>
      <c r="T8" s="116">
        <v>7.95</v>
      </c>
      <c r="U8" s="71">
        <f>IF( AND(T8&gt;1.5),ROUNDDOWN(56.0211*(T8-1.5)^1.05,0),0)</f>
        <v>396</v>
      </c>
      <c r="V8" s="35"/>
      <c r="W8" s="43">
        <f t="shared" si="0"/>
        <v>187.86</v>
      </c>
      <c r="X8" s="44">
        <f t="shared" si="1"/>
        <v>296</v>
      </c>
    </row>
    <row r="9" spans="1:26">
      <c r="A9" s="12"/>
      <c r="B9" s="19"/>
      <c r="C9" s="13" t="s">
        <v>65</v>
      </c>
      <c r="D9" s="23">
        <v>2004</v>
      </c>
      <c r="F9" s="60">
        <f>I9+M9+O9+Q9+S9+U9</f>
        <v>1616</v>
      </c>
      <c r="G9" s="55">
        <f>F5</f>
        <v>7007</v>
      </c>
      <c r="H9" s="122">
        <v>8.99</v>
      </c>
      <c r="I9" s="72">
        <f>IF(AND(H9&gt;6.8, H9&lt;12.8),IF($B$5=1,ROUNDDOWN(46.0849*(12.76-H9)^1.81,0),ROUNDDOWN(46.0849*(13-H9)^1.81,)),0)</f>
        <v>509</v>
      </c>
      <c r="J9" s="108">
        <v>3</v>
      </c>
      <c r="K9" s="40" t="s">
        <v>26</v>
      </c>
      <c r="L9" s="111">
        <v>6.01</v>
      </c>
      <c r="M9" s="73">
        <f>X9</f>
        <v>311</v>
      </c>
      <c r="N9" s="114"/>
      <c r="O9" s="72">
        <f>IF( AND(N9&gt;75),ROUNDDOWN(1.84523*(N9-75)^1.348,0),0)</f>
        <v>0</v>
      </c>
      <c r="P9" s="114">
        <v>451</v>
      </c>
      <c r="Q9" s="72">
        <f>IF( AND(P9&gt;210),ROUNDDOWN(0.188807*(P9-210)^1.41,0),0)</f>
        <v>431</v>
      </c>
      <c r="R9" s="117"/>
      <c r="S9" s="72">
        <f>IF( AND(R9&gt;7.95),ROUNDDOWN(7.86*(R9-7.95)^1.1,0),0)</f>
        <v>0</v>
      </c>
      <c r="T9" s="117">
        <v>7.46</v>
      </c>
      <c r="U9" s="74">
        <f>IF( AND(T9&gt;1.5),ROUNDDOWN(56.0211*(T9-1.5)^1.05,0),0)</f>
        <v>365</v>
      </c>
      <c r="V9" s="35"/>
      <c r="W9" s="43">
        <f t="shared" si="0"/>
        <v>186.01</v>
      </c>
      <c r="X9" s="44">
        <f t="shared" si="1"/>
        <v>311</v>
      </c>
    </row>
    <row r="10" spans="1:26" ht="13.8" thickBot="1">
      <c r="A10" s="9"/>
      <c r="B10" s="20"/>
      <c r="C10" s="26" t="s">
        <v>66</v>
      </c>
      <c r="D10" s="24">
        <v>2004</v>
      </c>
      <c r="E10" s="21"/>
      <c r="F10" s="60">
        <f>I10+M10+O10+Q10+S10+U10</f>
        <v>1361</v>
      </c>
      <c r="G10" s="56">
        <f>F5</f>
        <v>7007</v>
      </c>
      <c r="H10" s="123">
        <v>9.36</v>
      </c>
      <c r="I10" s="58">
        <f>IF(AND(H10&gt;6.8, H10&lt;12.8),IF($B$5=1,ROUNDDOWN(46.0849*(12.76-H10)^1.81,0),ROUNDDOWN(46.0849*(13-H10)^1.81,)),0)</f>
        <v>422</v>
      </c>
      <c r="J10" s="109">
        <v>2</v>
      </c>
      <c r="K10" s="42" t="s">
        <v>26</v>
      </c>
      <c r="L10" s="112">
        <v>51.24</v>
      </c>
      <c r="M10" s="70">
        <f>X10</f>
        <v>451</v>
      </c>
      <c r="N10" s="115"/>
      <c r="O10" s="58">
        <f>IF( AND(N10&gt;75),ROUNDDOWN(1.84523*(N10-75)^1.348,0),0)</f>
        <v>0</v>
      </c>
      <c r="P10" s="115">
        <v>409</v>
      </c>
      <c r="Q10" s="58">
        <f>IF( AND(P10&gt;210),ROUNDDOWN(0.188807*(P10-210)^1.41,0),0)</f>
        <v>329</v>
      </c>
      <c r="R10" s="118">
        <v>23.42</v>
      </c>
      <c r="S10" s="58">
        <f>IF( AND(R10&gt;7.95),ROUNDDOWN(7.86*(R10-7.95)^1.1,0),0)</f>
        <v>159</v>
      </c>
      <c r="T10" s="118"/>
      <c r="U10" s="58">
        <f>IF( AND(T10&gt;1.5),ROUNDDOWN(56.0211*(T10-1.5)^1.05,0),0)</f>
        <v>0</v>
      </c>
      <c r="V10" s="35"/>
      <c r="W10" s="43">
        <f t="shared" si="0"/>
        <v>171.24</v>
      </c>
      <c r="X10" s="48">
        <f t="shared" si="1"/>
        <v>451</v>
      </c>
    </row>
    <row r="11" spans="1:26" ht="13.8" thickBot="1">
      <c r="F11" s="38"/>
      <c r="G11" s="18">
        <f>F5</f>
        <v>7007</v>
      </c>
      <c r="I11" s="38"/>
      <c r="J11" s="46"/>
      <c r="K11" s="36"/>
      <c r="L11" s="45"/>
      <c r="M11" s="38"/>
      <c r="O11" s="38"/>
      <c r="Q11" s="38"/>
      <c r="S11" s="38"/>
      <c r="U11" s="38"/>
      <c r="V11" s="35"/>
      <c r="W11" s="50"/>
      <c r="X11" s="51"/>
    </row>
    <row r="12" spans="1:26" ht="13.8" thickBot="1">
      <c r="A12" s="14">
        <v>2</v>
      </c>
      <c r="B12" s="52">
        <f>$B$5</f>
        <v>1</v>
      </c>
      <c r="C12" s="16" t="s">
        <v>99</v>
      </c>
      <c r="D12" s="17"/>
      <c r="E12" s="22" t="s">
        <v>49</v>
      </c>
      <c r="F12" s="62">
        <f>SUM(F13:F17)-MIN(F13:F17)</f>
        <v>6697</v>
      </c>
      <c r="G12" s="54">
        <f>F12</f>
        <v>6697</v>
      </c>
      <c r="H12" s="93"/>
      <c r="I12" s="94"/>
      <c r="J12" s="101"/>
      <c r="K12" s="96"/>
      <c r="L12" s="102"/>
      <c r="M12" s="98"/>
      <c r="N12" s="99"/>
      <c r="O12" s="94"/>
      <c r="P12" s="99"/>
      <c r="Q12" s="94"/>
      <c r="R12" s="100"/>
      <c r="S12" s="94"/>
      <c r="T12" s="100"/>
      <c r="U12" s="94"/>
      <c r="V12" s="35"/>
      <c r="W12" s="50"/>
      <c r="X12" s="51"/>
    </row>
    <row r="13" spans="1:26">
      <c r="A13" s="11"/>
      <c r="B13" s="19"/>
      <c r="C13" s="25" t="s">
        <v>100</v>
      </c>
      <c r="D13" s="23">
        <v>2005</v>
      </c>
      <c r="F13" s="60">
        <f>I13+M13+O13+Q13+S13+U13</f>
        <v>1141</v>
      </c>
      <c r="G13" s="57">
        <f>F12</f>
        <v>6697</v>
      </c>
      <c r="H13" s="103">
        <v>9.01</v>
      </c>
      <c r="I13" s="38">
        <f>IF(AND(H13&gt;6.8, H13&lt;12.8),IF($B$5=1,ROUNDDOWN(46.0849*(12.76-H13)^1.81,0),ROUNDDOWN(46.0849*(13-H13)^1.81,)),0)</f>
        <v>504</v>
      </c>
      <c r="J13" s="107"/>
      <c r="K13" s="41" t="s">
        <v>26</v>
      </c>
      <c r="L13" s="110"/>
      <c r="M13" s="59">
        <f>X13</f>
        <v>0</v>
      </c>
      <c r="N13" s="113">
        <v>125</v>
      </c>
      <c r="O13" s="38">
        <f>IF( AND(N13&gt;75),ROUNDDOWN(1.84523*(N13-75)^1.348,0),0)</f>
        <v>359</v>
      </c>
      <c r="P13" s="113"/>
      <c r="Q13" s="38">
        <f>IF( AND(P13&gt;210),ROUNDDOWN(0.188807*(P13-210)^1.41,0),0)</f>
        <v>0</v>
      </c>
      <c r="R13" s="116"/>
      <c r="S13" s="38">
        <f>IF( AND(R13&gt;7.95),ROUNDDOWN(7.86*(R13-7.95)^1.1,0),0)</f>
        <v>0</v>
      </c>
      <c r="T13" s="116">
        <v>6.11</v>
      </c>
      <c r="U13" s="71">
        <f>IF( AND(T13&gt;1.5),ROUNDDOWN(56.0211*(T13-1.5)^1.05,0),0)</f>
        <v>278</v>
      </c>
      <c r="V13" s="35"/>
      <c r="W13" s="43">
        <f t="shared" si="0"/>
        <v>0</v>
      </c>
      <c r="X13" s="49">
        <f t="shared" si="1"/>
        <v>0</v>
      </c>
    </row>
    <row r="14" spans="1:26">
      <c r="A14" s="12"/>
      <c r="B14" s="19"/>
      <c r="C14" s="13" t="s">
        <v>101</v>
      </c>
      <c r="D14" s="23">
        <v>2004</v>
      </c>
      <c r="F14" s="60">
        <f>I14+M14+O14+Q14+S14+U14</f>
        <v>1698</v>
      </c>
      <c r="G14" s="55">
        <f>F12</f>
        <v>6697</v>
      </c>
      <c r="H14" s="104">
        <v>8.92</v>
      </c>
      <c r="I14" s="72">
        <f>IF(AND(H14&gt;6.8, H14&lt;12.8),IF($B$5=1,ROUNDDOWN(46.0849*(12.76-H14)^1.81,0),ROUNDDOWN(46.0849*(13-H14)^1.81,)),0)</f>
        <v>526</v>
      </c>
      <c r="J14" s="108">
        <v>3</v>
      </c>
      <c r="K14" s="40" t="s">
        <v>26</v>
      </c>
      <c r="L14" s="111">
        <v>7.0000000000000007E-2</v>
      </c>
      <c r="M14" s="73">
        <f>X14</f>
        <v>365</v>
      </c>
      <c r="N14" s="114">
        <v>131</v>
      </c>
      <c r="O14" s="72">
        <f>IF( AND(N14&gt;75),ROUNDDOWN(1.84523*(N14-75)^1.348,0),0)</f>
        <v>419</v>
      </c>
      <c r="P14" s="114"/>
      <c r="Q14" s="72">
        <f>IF( AND(P14&gt;210),ROUNDDOWN(0.188807*(P14-210)^1.41,0),0)</f>
        <v>0</v>
      </c>
      <c r="R14" s="117">
        <v>42.64</v>
      </c>
      <c r="S14" s="72">
        <f>IF( AND(R14&gt;7.95),ROUNDDOWN(7.86*(R14-7.95)^1.1,0),0)</f>
        <v>388</v>
      </c>
      <c r="T14" s="117"/>
      <c r="U14" s="74">
        <f>IF( AND(T14&gt;1.5),ROUNDDOWN(56.0211*(T14-1.5)^1.05,0),0)</f>
        <v>0</v>
      </c>
      <c r="V14" s="35"/>
      <c r="W14" s="43">
        <f t="shared" si="0"/>
        <v>180.07</v>
      </c>
      <c r="X14" s="44">
        <f t="shared" si="1"/>
        <v>365</v>
      </c>
    </row>
    <row r="15" spans="1:26">
      <c r="A15" s="12"/>
      <c r="B15" s="19"/>
      <c r="C15" s="13" t="s">
        <v>102</v>
      </c>
      <c r="D15" s="23">
        <v>2005</v>
      </c>
      <c r="F15" s="60">
        <f>I15+M15+O15+Q15+S15+U15</f>
        <v>1594</v>
      </c>
      <c r="G15" s="55">
        <f>F12</f>
        <v>6697</v>
      </c>
      <c r="H15" s="103">
        <v>9.17</v>
      </c>
      <c r="I15" s="38">
        <f>IF(AND(H15&gt;6.8, H15&lt;12.8),IF($B$5=1,ROUNDDOWN(46.0849*(12.76-H15)^1.81,0),ROUNDDOWN(46.0849*(13-H15)^1.81,)),0)</f>
        <v>465</v>
      </c>
      <c r="J15" s="107">
        <v>2</v>
      </c>
      <c r="K15" s="41" t="s">
        <v>26</v>
      </c>
      <c r="L15" s="110">
        <v>51.3</v>
      </c>
      <c r="M15" s="59">
        <f>X15</f>
        <v>450</v>
      </c>
      <c r="N15" s="113"/>
      <c r="O15" s="38">
        <f>IF( AND(N15&gt;75),ROUNDDOWN(1.84523*(N15-75)^1.348,0),0)</f>
        <v>0</v>
      </c>
      <c r="P15" s="113">
        <v>415</v>
      </c>
      <c r="Q15" s="38">
        <f>IF( AND(P15&gt;210),ROUNDDOWN(0.188807*(P15-210)^1.41,0),0)</f>
        <v>343</v>
      </c>
      <c r="R15" s="116"/>
      <c r="S15" s="38">
        <f>IF( AND(R15&gt;7.95),ROUNDDOWN(7.86*(R15-7.95)^1.1,0),0)</f>
        <v>0</v>
      </c>
      <c r="T15" s="116">
        <v>7.02</v>
      </c>
      <c r="U15" s="71">
        <f>IF( AND(T15&gt;1.5),ROUNDDOWN(56.0211*(T15-1.5)^1.05,0),0)</f>
        <v>336</v>
      </c>
      <c r="V15" s="35"/>
      <c r="W15" s="43">
        <f t="shared" si="0"/>
        <v>171.3</v>
      </c>
      <c r="X15" s="44">
        <f t="shared" si="1"/>
        <v>450</v>
      </c>
    </row>
    <row r="16" spans="1:26">
      <c r="A16" s="12"/>
      <c r="B16" s="19"/>
      <c r="C16" s="13" t="s">
        <v>103</v>
      </c>
      <c r="D16" s="23">
        <v>2004</v>
      </c>
      <c r="F16" s="60">
        <f>I16+M16+O16+Q16+S16+U16</f>
        <v>1489</v>
      </c>
      <c r="G16" s="55">
        <f>F12</f>
        <v>6697</v>
      </c>
      <c r="H16" s="104">
        <v>9.19</v>
      </c>
      <c r="I16" s="72">
        <f>IF(AND(H16&gt;6.8, H16&lt;12.8),IF($B$5=1,ROUNDDOWN(46.0849*(12.76-H16)^1.81,0),ROUNDDOWN(46.0849*(13-H16)^1.81,)),0)</f>
        <v>461</v>
      </c>
      <c r="J16" s="108">
        <v>3</v>
      </c>
      <c r="K16" s="40" t="s">
        <v>26</v>
      </c>
      <c r="L16" s="111">
        <v>12.58</v>
      </c>
      <c r="M16" s="73">
        <f>X16</f>
        <v>257</v>
      </c>
      <c r="N16" s="114"/>
      <c r="O16" s="72">
        <f>IF( AND(N16&gt;75),ROUNDDOWN(1.84523*(N16-75)^1.348,0),0)</f>
        <v>0</v>
      </c>
      <c r="P16" s="114">
        <v>432</v>
      </c>
      <c r="Q16" s="72">
        <f>IF( AND(P16&gt;210),ROUNDDOWN(0.188807*(P16-210)^1.41,0),0)</f>
        <v>384</v>
      </c>
      <c r="R16" s="117">
        <v>42.5</v>
      </c>
      <c r="S16" s="72">
        <f>IF( AND(R16&gt;7.95),ROUNDDOWN(7.86*(R16-7.95)^1.1,0),0)</f>
        <v>387</v>
      </c>
      <c r="T16" s="117"/>
      <c r="U16" s="74">
        <f>IF( AND(T16&gt;1.5),ROUNDDOWN(56.0211*(T16-1.5)^1.05,0),0)</f>
        <v>0</v>
      </c>
      <c r="V16" s="35"/>
      <c r="W16" s="43">
        <f t="shared" si="0"/>
        <v>192.58</v>
      </c>
      <c r="X16" s="44">
        <f t="shared" si="1"/>
        <v>257</v>
      </c>
    </row>
    <row r="17" spans="1:26" ht="13.8" thickBot="1">
      <c r="A17" s="9"/>
      <c r="B17" s="20"/>
      <c r="C17" s="26" t="s">
        <v>104</v>
      </c>
      <c r="D17" s="24">
        <v>2004</v>
      </c>
      <c r="E17" s="21"/>
      <c r="F17" s="60">
        <f>I17+M17+O17+Q17+S17+U17</f>
        <v>1916</v>
      </c>
      <c r="G17" s="56">
        <f>F12</f>
        <v>6697</v>
      </c>
      <c r="H17" s="106">
        <v>8.59</v>
      </c>
      <c r="I17" s="58">
        <f>IF(AND(H17&gt;6.8, H17&lt;12.8),IF($B$5=1,ROUNDDOWN(46.0849*(12.76-H17)^1.81,0),ROUNDDOWN(46.0849*(13-H17)^1.81,)),0)</f>
        <v>610</v>
      </c>
      <c r="J17" s="109">
        <v>2</v>
      </c>
      <c r="K17" s="42" t="s">
        <v>26</v>
      </c>
      <c r="L17" s="112">
        <v>59.73</v>
      </c>
      <c r="M17" s="70">
        <f>X17</f>
        <v>368</v>
      </c>
      <c r="N17" s="115">
        <v>146</v>
      </c>
      <c r="O17" s="58">
        <f>IF( AND(N17&gt;75),ROUNDDOWN(1.84523*(N17-75)^1.348,0),0)</f>
        <v>577</v>
      </c>
      <c r="P17" s="115"/>
      <c r="Q17" s="58">
        <f>IF( AND(P17&gt;210),ROUNDDOWN(0.188807*(P17-210)^1.41,0),0)</f>
        <v>0</v>
      </c>
      <c r="R17" s="118"/>
      <c r="S17" s="58">
        <f>IF( AND(R17&gt;7.95),ROUNDDOWN(7.86*(R17-7.95)^1.1,0),0)</f>
        <v>0</v>
      </c>
      <c r="T17" s="118">
        <v>7.41</v>
      </c>
      <c r="U17" s="58">
        <f>IF( AND(T17&gt;1.5),ROUNDDOWN(56.0211*(T17-1.5)^1.05,0),0)</f>
        <v>361</v>
      </c>
      <c r="V17" s="35"/>
      <c r="W17" s="43">
        <f t="shared" si="0"/>
        <v>179.73</v>
      </c>
      <c r="X17" s="48">
        <f t="shared" si="1"/>
        <v>368</v>
      </c>
    </row>
    <row r="18" spans="1:26" ht="13.8" thickBot="1">
      <c r="F18" s="38"/>
      <c r="G18" s="18">
        <f>F12</f>
        <v>6697</v>
      </c>
      <c r="I18" s="38"/>
      <c r="J18" s="46"/>
      <c r="K18" s="36"/>
      <c r="L18" s="45"/>
      <c r="M18" s="38"/>
      <c r="O18" s="38"/>
      <c r="Q18" s="38"/>
      <c r="S18" s="38"/>
      <c r="U18" s="38"/>
      <c r="V18" s="35"/>
      <c r="W18" s="50"/>
      <c r="X18" s="51"/>
    </row>
    <row r="19" spans="1:26" ht="13.8" thickBot="1">
      <c r="A19" s="14">
        <v>3</v>
      </c>
      <c r="B19" s="52">
        <f>$B$5</f>
        <v>1</v>
      </c>
      <c r="C19" s="16" t="s">
        <v>78</v>
      </c>
      <c r="D19" s="17"/>
      <c r="E19" s="22" t="s">
        <v>49</v>
      </c>
      <c r="F19" s="62">
        <f>SUM(F20:F24)-MIN(F20:F24)</f>
        <v>6505</v>
      </c>
      <c r="G19" s="54">
        <f>F19</f>
        <v>6505</v>
      </c>
      <c r="H19" s="93"/>
      <c r="I19" s="94"/>
      <c r="J19" s="101"/>
      <c r="K19" s="96"/>
      <c r="L19" s="102"/>
      <c r="M19" s="98"/>
      <c r="N19" s="99"/>
      <c r="O19" s="94"/>
      <c r="P19" s="99"/>
      <c r="Q19" s="94"/>
      <c r="R19" s="100"/>
      <c r="S19" s="94"/>
      <c r="T19" s="100"/>
      <c r="U19" s="94"/>
      <c r="V19" s="35"/>
      <c r="W19" s="50"/>
      <c r="X19" s="51"/>
    </row>
    <row r="20" spans="1:26">
      <c r="A20" s="11"/>
      <c r="B20" s="19"/>
      <c r="C20" s="25" t="s">
        <v>79</v>
      </c>
      <c r="D20" s="23">
        <v>2004</v>
      </c>
      <c r="F20" s="60">
        <f>I20+M20+O20+Q20+S20+U20</f>
        <v>1411</v>
      </c>
      <c r="G20" s="57">
        <f>F19</f>
        <v>6505</v>
      </c>
      <c r="H20" s="103">
        <v>9.3000000000000007</v>
      </c>
      <c r="I20" s="38">
        <f>IF(AND(H20&gt;6.8, H20&lt;12.8),IF($B$5=1,ROUNDDOWN(46.0849*(12.76-H20)^1.81,0),ROUNDDOWN(46.0849*(13-H20)^1.81,)),0)</f>
        <v>435</v>
      </c>
      <c r="J20" s="107">
        <v>3</v>
      </c>
      <c r="K20" s="41" t="s">
        <v>26</v>
      </c>
      <c r="L20" s="110">
        <v>5.2</v>
      </c>
      <c r="M20" s="59">
        <f>X20</f>
        <v>318</v>
      </c>
      <c r="N20" s="113">
        <v>122</v>
      </c>
      <c r="O20" s="38">
        <f>IF( AND(N20&gt;75),ROUNDDOWN(1.84523*(N20-75)^1.348,0),0)</f>
        <v>331</v>
      </c>
      <c r="P20" s="113"/>
      <c r="Q20" s="38">
        <f>IF( AND(P20&gt;210),ROUNDDOWN(0.188807*(P20-210)^1.41,0),0)</f>
        <v>0</v>
      </c>
      <c r="R20" s="116">
        <v>37.64</v>
      </c>
      <c r="S20" s="38">
        <f>IF( AND(R20&gt;7.95),ROUNDDOWN(7.86*(R20-7.95)^1.1,0),0)</f>
        <v>327</v>
      </c>
      <c r="T20" s="116"/>
      <c r="U20" s="71">
        <f>IF( AND(T20&gt;1.5),ROUNDDOWN(56.0211*(T20-1.5)^1.05,0),0)</f>
        <v>0</v>
      </c>
      <c r="V20" s="35"/>
      <c r="W20" s="43">
        <f t="shared" si="0"/>
        <v>185.2</v>
      </c>
      <c r="X20" s="49">
        <f t="shared" si="1"/>
        <v>318</v>
      </c>
    </row>
    <row r="21" spans="1:26">
      <c r="A21" s="12"/>
      <c r="B21" s="19"/>
      <c r="C21" s="13" t="s">
        <v>80</v>
      </c>
      <c r="D21" s="23">
        <v>2004</v>
      </c>
      <c r="F21" s="60">
        <f>I21+M21+O21+Q21+S21+U21</f>
        <v>1692</v>
      </c>
      <c r="G21" s="55">
        <f>F19</f>
        <v>6505</v>
      </c>
      <c r="H21" s="104">
        <v>8.8699999999999992</v>
      </c>
      <c r="I21" s="72">
        <f>IF(AND(H21&gt;6.8, H21&lt;12.8),IF($B$5=1,ROUNDDOWN(46.0849*(12.76-H21)^1.81,0),ROUNDDOWN(46.0849*(13-H21)^1.81,)),0)</f>
        <v>538</v>
      </c>
      <c r="J21" s="108">
        <v>3</v>
      </c>
      <c r="K21" s="40" t="s">
        <v>26</v>
      </c>
      <c r="L21" s="111">
        <v>17.850000000000001</v>
      </c>
      <c r="M21" s="73">
        <f>X21</f>
        <v>217</v>
      </c>
      <c r="N21" s="114">
        <v>134</v>
      </c>
      <c r="O21" s="72">
        <f>IF( AND(N21&gt;75),ROUNDDOWN(1.84523*(N21-75)^1.348,0),0)</f>
        <v>449</v>
      </c>
      <c r="P21" s="114"/>
      <c r="Q21" s="72">
        <f>IF( AND(P21&gt;210),ROUNDDOWN(0.188807*(P21-210)^1.41,0),0)</f>
        <v>0</v>
      </c>
      <c r="R21" s="117">
        <v>50.68</v>
      </c>
      <c r="S21" s="72">
        <f>IF( AND(R21&gt;7.95),ROUNDDOWN(7.86*(R21-7.95)^1.1,0),0)</f>
        <v>488</v>
      </c>
      <c r="T21" s="117"/>
      <c r="U21" s="74">
        <f>IF( AND(T21&gt;1.5),ROUNDDOWN(56.0211*(T21-1.5)^1.05,0),0)</f>
        <v>0</v>
      </c>
      <c r="V21" s="35"/>
      <c r="W21" s="43">
        <f t="shared" si="0"/>
        <v>197.85</v>
      </c>
      <c r="X21" s="44">
        <f t="shared" si="1"/>
        <v>217</v>
      </c>
    </row>
    <row r="22" spans="1:26">
      <c r="A22" s="12"/>
      <c r="B22" s="19"/>
      <c r="C22" s="13" t="s">
        <v>81</v>
      </c>
      <c r="D22" s="23">
        <v>2003</v>
      </c>
      <c r="F22" s="60">
        <f>I22+M22+O22+Q22+S22+U22</f>
        <v>1648</v>
      </c>
      <c r="G22" s="55">
        <f>F19</f>
        <v>6505</v>
      </c>
      <c r="H22" s="105">
        <v>9.14</v>
      </c>
      <c r="I22" s="38">
        <f>IF(AND(H22&gt;6.8, H22&lt;12.8),IF($B$5=1,ROUNDDOWN(46.0849*(12.76-H22)^1.81,0),ROUNDDOWN(46.0849*(13-H22)^1.81,)),0)</f>
        <v>472</v>
      </c>
      <c r="J22" s="107">
        <v>2</v>
      </c>
      <c r="K22" s="41" t="s">
        <v>26</v>
      </c>
      <c r="L22" s="110">
        <v>41.48</v>
      </c>
      <c r="M22" s="59">
        <f>X22</f>
        <v>556</v>
      </c>
      <c r="N22" s="113"/>
      <c r="O22" s="38">
        <f>IF( AND(N22&gt;75),ROUNDDOWN(1.84523*(N22-75)^1.348,0),0)</f>
        <v>0</v>
      </c>
      <c r="P22" s="113">
        <v>402</v>
      </c>
      <c r="Q22" s="38">
        <f>IF( AND(P22&gt;210),ROUNDDOWN(0.188807*(P22-210)^1.41,0),0)</f>
        <v>312</v>
      </c>
      <c r="R22" s="116"/>
      <c r="S22" s="38">
        <f>IF( AND(R22&gt;7.95),ROUNDDOWN(7.86*(R22-7.95)^1.1,0),0)</f>
        <v>0</v>
      </c>
      <c r="T22" s="116">
        <v>6.58</v>
      </c>
      <c r="U22" s="71">
        <f>IF( AND(T22&gt;1.5),ROUNDDOWN(56.0211*(T22-1.5)^1.05,0),0)</f>
        <v>308</v>
      </c>
      <c r="V22" s="35"/>
      <c r="W22" s="43">
        <f t="shared" si="0"/>
        <v>161.47999999999999</v>
      </c>
      <c r="X22" s="44">
        <f t="shared" si="1"/>
        <v>556</v>
      </c>
    </row>
    <row r="23" spans="1:26">
      <c r="A23" s="12"/>
      <c r="B23" s="19"/>
      <c r="C23" s="13" t="s">
        <v>82</v>
      </c>
      <c r="D23" s="23">
        <v>2004</v>
      </c>
      <c r="F23" s="60">
        <f>I23+M23+O23+Q23+S23+U23</f>
        <v>1754</v>
      </c>
      <c r="G23" s="55">
        <f>F19</f>
        <v>6505</v>
      </c>
      <c r="H23" s="104">
        <v>8.9</v>
      </c>
      <c r="I23" s="72">
        <f>IF(AND(H23&gt;6.8, H23&lt;12.8),IF($B$5=1,ROUNDDOWN(46.0849*(12.76-H23)^1.81,0),ROUNDDOWN(46.0849*(13-H23)^1.81,)),0)</f>
        <v>531</v>
      </c>
      <c r="J23" s="108">
        <v>2</v>
      </c>
      <c r="K23" s="40" t="s">
        <v>26</v>
      </c>
      <c r="L23" s="111">
        <v>55.81</v>
      </c>
      <c r="M23" s="73">
        <f>X23</f>
        <v>405</v>
      </c>
      <c r="N23" s="114"/>
      <c r="O23" s="72">
        <f>IF( AND(N23&gt;75),ROUNDDOWN(1.84523*(N23-75)^1.348,0),0)</f>
        <v>0</v>
      </c>
      <c r="P23" s="114">
        <v>463</v>
      </c>
      <c r="Q23" s="72">
        <f>IF( AND(P23&gt;210),ROUNDDOWN(0.188807*(P23-210)^1.41,0),0)</f>
        <v>461</v>
      </c>
      <c r="R23" s="117"/>
      <c r="S23" s="72">
        <f>IF( AND(R23&gt;7.95),ROUNDDOWN(7.86*(R23-7.95)^1.1,0),0)</f>
        <v>0</v>
      </c>
      <c r="T23" s="117">
        <v>7.35</v>
      </c>
      <c r="U23" s="74">
        <f>IF( AND(T23&gt;1.5),ROUNDDOWN(56.0211*(T23-1.5)^1.05,0),0)</f>
        <v>357</v>
      </c>
      <c r="V23" s="35"/>
      <c r="W23" s="43">
        <f t="shared" si="0"/>
        <v>175.81</v>
      </c>
      <c r="X23" s="44">
        <f t="shared" si="1"/>
        <v>405</v>
      </c>
    </row>
    <row r="24" spans="1:26" ht="13.8" thickBot="1">
      <c r="A24" s="9"/>
      <c r="B24" s="20"/>
      <c r="C24" s="26"/>
      <c r="D24" s="24"/>
      <c r="E24" s="21"/>
      <c r="F24" s="60">
        <f>I24+M24+O24+Q24+S24+U24</f>
        <v>0</v>
      </c>
      <c r="G24" s="56">
        <f>F19</f>
        <v>6505</v>
      </c>
      <c r="H24" s="106"/>
      <c r="I24" s="58">
        <f>IF(AND(H24&gt;6.8, H24&lt;12.8),IF($B$5=1,ROUNDDOWN(46.0849*(12.76-H24)^1.81,0),ROUNDDOWN(46.0849*(13-H24)^1.81,)),0)</f>
        <v>0</v>
      </c>
      <c r="J24" s="109"/>
      <c r="K24" s="42" t="s">
        <v>26</v>
      </c>
      <c r="L24" s="112"/>
      <c r="M24" s="70">
        <f>X24</f>
        <v>0</v>
      </c>
      <c r="N24" s="115"/>
      <c r="O24" s="58">
        <f>IF( AND(N24&gt;75),ROUNDDOWN(1.84523*(N24-75)^1.348,0),0)</f>
        <v>0</v>
      </c>
      <c r="P24" s="115"/>
      <c r="Q24" s="58">
        <f>IF( AND(P24&gt;210),ROUNDDOWN(0.188807*(P24-210)^1.41,0),0)</f>
        <v>0</v>
      </c>
      <c r="R24" s="118"/>
      <c r="S24" s="58">
        <f>IF( AND(R24&gt;7.95),ROUNDDOWN(7.86*(R24-7.95)^1.1,0),0)</f>
        <v>0</v>
      </c>
      <c r="T24" s="118"/>
      <c r="U24" s="58">
        <f>IF( AND(T24&gt;1.5),ROUNDDOWN(56.0211*(T24-1.5)^1.05,0),0)</f>
        <v>0</v>
      </c>
      <c r="V24" s="35"/>
      <c r="W24" s="43">
        <f t="shared" si="0"/>
        <v>0</v>
      </c>
      <c r="X24" s="48">
        <f t="shared" si="1"/>
        <v>0</v>
      </c>
    </row>
    <row r="25" spans="1:26" ht="13.8" thickBot="1">
      <c r="B25" s="53"/>
      <c r="F25" s="61"/>
      <c r="G25" s="18">
        <f>F19</f>
        <v>6505</v>
      </c>
      <c r="I25" s="38"/>
      <c r="J25" s="46"/>
      <c r="K25" s="36"/>
      <c r="L25" s="45"/>
      <c r="M25" s="38"/>
      <c r="O25" s="38"/>
      <c r="Q25" s="38"/>
      <c r="S25" s="38"/>
      <c r="U25" s="38"/>
      <c r="V25" s="35"/>
      <c r="W25" s="50"/>
      <c r="X25" s="51"/>
      <c r="Y25" s="36"/>
    </row>
    <row r="26" spans="1:26" ht="13.8" thickBot="1">
      <c r="A26" s="14">
        <v>4</v>
      </c>
      <c r="B26" s="52">
        <f>$B$5</f>
        <v>1</v>
      </c>
      <c r="C26" s="16" t="s">
        <v>72</v>
      </c>
      <c r="D26" s="17"/>
      <c r="E26" s="22" t="s">
        <v>49</v>
      </c>
      <c r="F26" s="62">
        <f>SUM(F27:F31)-MIN(F27:F31)</f>
        <v>6328</v>
      </c>
      <c r="G26" s="54">
        <f>F26</f>
        <v>6328</v>
      </c>
      <c r="H26" s="93"/>
      <c r="I26" s="94"/>
      <c r="J26" s="101"/>
      <c r="K26" s="96"/>
      <c r="L26" s="102"/>
      <c r="M26" s="98"/>
      <c r="N26" s="99"/>
      <c r="O26" s="94"/>
      <c r="P26" s="99"/>
      <c r="Q26" s="94"/>
      <c r="R26" s="100"/>
      <c r="S26" s="94"/>
      <c r="T26" s="100"/>
      <c r="U26" s="94"/>
      <c r="V26" s="35"/>
      <c r="W26" s="50"/>
      <c r="X26" s="51"/>
      <c r="Y26" s="36"/>
    </row>
    <row r="27" spans="1:26">
      <c r="A27" s="11"/>
      <c r="B27" s="19"/>
      <c r="C27" s="25" t="s">
        <v>73</v>
      </c>
      <c r="D27" s="23">
        <v>2003</v>
      </c>
      <c r="F27" s="60">
        <f>I27+M27+O27+Q27+S27+U27</f>
        <v>1608</v>
      </c>
      <c r="G27" s="57">
        <f>F26</f>
        <v>6328</v>
      </c>
      <c r="H27" s="121">
        <v>9.24</v>
      </c>
      <c r="I27" s="38">
        <f>IF(AND(H27&gt;6.8, H27&lt;12.8),IF($B$5=1,ROUNDDOWN(46.0849*(12.76-H27)^1.81,0),ROUNDDOWN(46.0849*(13-H27)^1.81,)),0)</f>
        <v>449</v>
      </c>
      <c r="J27" s="107">
        <v>3</v>
      </c>
      <c r="K27" s="41" t="s">
        <v>26</v>
      </c>
      <c r="L27" s="110">
        <v>3.68</v>
      </c>
      <c r="M27" s="59">
        <f>X27</f>
        <v>332</v>
      </c>
      <c r="N27" s="113">
        <v>131</v>
      </c>
      <c r="O27" s="38">
        <f>IF( AND(N27&gt;75),ROUNDDOWN(1.84523*(N27-75)^1.348,0),0)</f>
        <v>419</v>
      </c>
      <c r="P27" s="113"/>
      <c r="Q27" s="38">
        <f>IF( AND(P27&gt;210),ROUNDDOWN(0.188807*(P27-210)^1.41,0),0)</f>
        <v>0</v>
      </c>
      <c r="R27" s="116"/>
      <c r="S27" s="38">
        <f>IF( AND(R27&gt;7.95),ROUNDDOWN(7.86*(R27-7.95)^1.1,0),0)</f>
        <v>0</v>
      </c>
      <c r="T27" s="116">
        <v>8.14</v>
      </c>
      <c r="U27" s="71">
        <f>IF( AND(T27&gt;1.5),ROUNDDOWN(56.0211*(T27-1.5)^1.05,0),0)</f>
        <v>408</v>
      </c>
      <c r="V27" s="35"/>
      <c r="W27" s="43">
        <f t="shared" si="0"/>
        <v>183.68</v>
      </c>
      <c r="X27" s="49">
        <f t="shared" si="1"/>
        <v>332</v>
      </c>
    </row>
    <row r="28" spans="1:26">
      <c r="A28" s="12"/>
      <c r="B28" s="19"/>
      <c r="C28" s="13" t="s">
        <v>74</v>
      </c>
      <c r="D28" s="23">
        <v>2004</v>
      </c>
      <c r="F28" s="60">
        <f>I28+M28+O28+Q28+S28+U28</f>
        <v>1455</v>
      </c>
      <c r="G28" s="55">
        <f>F26</f>
        <v>6328</v>
      </c>
      <c r="H28" s="122">
        <v>9.7100000000000009</v>
      </c>
      <c r="I28" s="72">
        <f>IF(AND(H28&gt;6.8, H28&lt;12.8),IF($B$5=1,ROUNDDOWN(46.0849*(12.76-H28)^1.81,0),ROUNDDOWN(46.0849*(13-H28)^1.81,)),0)</f>
        <v>346</v>
      </c>
      <c r="J28" s="108">
        <v>3</v>
      </c>
      <c r="K28" s="40" t="s">
        <v>26</v>
      </c>
      <c r="L28" s="111">
        <v>13.54</v>
      </c>
      <c r="M28" s="73">
        <f>X28</f>
        <v>250</v>
      </c>
      <c r="N28" s="114">
        <v>137</v>
      </c>
      <c r="O28" s="72">
        <f>IF( AND(N28&gt;75),ROUNDDOWN(1.84523*(N28-75)^1.348,0),0)</f>
        <v>481</v>
      </c>
      <c r="P28" s="114"/>
      <c r="Q28" s="72">
        <f>IF( AND(P28&gt;210),ROUNDDOWN(0.188807*(P28-210)^1.41,0),0)</f>
        <v>0</v>
      </c>
      <c r="R28" s="117">
        <v>41.84</v>
      </c>
      <c r="S28" s="72">
        <f>IF( AND(R28&gt;7.95),ROUNDDOWN(7.86*(R28-7.95)^1.1,0),0)</f>
        <v>378</v>
      </c>
      <c r="T28" s="117"/>
      <c r="U28" s="74">
        <f>IF( AND(T28&gt;1.5),ROUNDDOWN(56.0211*(T28-1.5)^1.05,0),0)</f>
        <v>0</v>
      </c>
      <c r="V28" s="35"/>
      <c r="W28" s="43">
        <f t="shared" si="0"/>
        <v>193.54</v>
      </c>
      <c r="X28" s="44">
        <f t="shared" si="1"/>
        <v>250</v>
      </c>
    </row>
    <row r="29" spans="1:26">
      <c r="A29" s="12"/>
      <c r="B29" s="19"/>
      <c r="C29" s="13" t="s">
        <v>75</v>
      </c>
      <c r="D29" s="23">
        <v>2005</v>
      </c>
      <c r="F29" s="60">
        <f>I29+M29+O29+Q29+S29+U29</f>
        <v>1682</v>
      </c>
      <c r="G29" s="55">
        <f>F26</f>
        <v>6328</v>
      </c>
      <c r="H29" s="121">
        <v>9.61</v>
      </c>
      <c r="I29" s="38">
        <f>IF(AND(H29&gt;6.8, H29&lt;12.8),IF($B$5=1,ROUNDDOWN(46.0849*(12.76-H29)^1.81,0),ROUNDDOWN(46.0849*(13-H29)^1.81,)),0)</f>
        <v>367</v>
      </c>
      <c r="J29" s="107">
        <v>2</v>
      </c>
      <c r="K29" s="41" t="s">
        <v>26</v>
      </c>
      <c r="L29" s="110">
        <v>48.61</v>
      </c>
      <c r="M29" s="59">
        <f>X29</f>
        <v>478</v>
      </c>
      <c r="N29" s="113">
        <v>140</v>
      </c>
      <c r="O29" s="38">
        <f>IF( AND(N29&gt;75),ROUNDDOWN(1.84523*(N29-75)^1.348,0),0)</f>
        <v>512</v>
      </c>
      <c r="P29" s="113"/>
      <c r="Q29" s="38">
        <f>IF( AND(P29&gt;210),ROUNDDOWN(0.188807*(P29-210)^1.41,0),0)</f>
        <v>0</v>
      </c>
      <c r="R29" s="116"/>
      <c r="S29" s="38">
        <f>IF( AND(R29&gt;7.95),ROUNDDOWN(7.86*(R29-7.95)^1.1,0),0)</f>
        <v>0</v>
      </c>
      <c r="T29" s="116">
        <v>6.85</v>
      </c>
      <c r="U29" s="71">
        <f>IF( AND(T29&gt;1.5),ROUNDDOWN(56.0211*(T29-1.5)^1.05,0),0)</f>
        <v>325</v>
      </c>
      <c r="V29" s="35"/>
      <c r="W29" s="43">
        <f t="shared" si="0"/>
        <v>168.61</v>
      </c>
      <c r="X29" s="44">
        <f t="shared" si="1"/>
        <v>478</v>
      </c>
    </row>
    <row r="30" spans="1:26">
      <c r="A30" s="12"/>
      <c r="B30" s="19"/>
      <c r="C30" s="13" t="s">
        <v>76</v>
      </c>
      <c r="D30" s="23">
        <v>2004</v>
      </c>
      <c r="F30" s="60">
        <f>I30+M30+O30+Q30+S30+U30</f>
        <v>1491</v>
      </c>
      <c r="G30" s="55">
        <f>F26</f>
        <v>6328</v>
      </c>
      <c r="H30" s="122">
        <v>9.4499999999999993</v>
      </c>
      <c r="I30" s="72">
        <f>IF(AND(H30&gt;6.8, H30&lt;12.8),IF($B$5=1,ROUNDDOWN(46.0849*(12.76-H30)^1.81,0),ROUNDDOWN(46.0849*(13-H30)^1.81,)),0)</f>
        <v>402</v>
      </c>
      <c r="J30" s="108">
        <v>3</v>
      </c>
      <c r="K30" s="40" t="s">
        <v>26</v>
      </c>
      <c r="L30" s="111">
        <v>1.89</v>
      </c>
      <c r="M30" s="73">
        <f>X30</f>
        <v>348</v>
      </c>
      <c r="N30" s="114"/>
      <c r="O30" s="72">
        <f>IF( AND(N30&gt;75),ROUNDDOWN(1.84523*(N30-75)^1.348,0),0)</f>
        <v>0</v>
      </c>
      <c r="P30" s="114">
        <v>391</v>
      </c>
      <c r="Q30" s="72">
        <f>IF( AND(P30&gt;210),ROUNDDOWN(0.188807*(P30-210)^1.41,0),0)</f>
        <v>287</v>
      </c>
      <c r="R30" s="117">
        <v>47.91</v>
      </c>
      <c r="S30" s="72">
        <f>IF( AND(R30&gt;7.95),ROUNDDOWN(7.86*(R30-7.95)^1.1,0),0)</f>
        <v>454</v>
      </c>
      <c r="T30" s="117"/>
      <c r="U30" s="74">
        <f>IF( AND(T30&gt;1.5),ROUNDDOWN(56.0211*(T30-1.5)^1.05,0),0)</f>
        <v>0</v>
      </c>
      <c r="V30" s="35"/>
      <c r="W30" s="43">
        <f t="shared" si="0"/>
        <v>181.89</v>
      </c>
      <c r="X30" s="44">
        <f t="shared" si="1"/>
        <v>348</v>
      </c>
      <c r="Z30" s="36"/>
    </row>
    <row r="31" spans="1:26" ht="13.8" thickBot="1">
      <c r="A31" s="9"/>
      <c r="B31" s="20"/>
      <c r="C31" s="26" t="s">
        <v>77</v>
      </c>
      <c r="D31" s="24">
        <v>2005</v>
      </c>
      <c r="E31" s="21"/>
      <c r="F31" s="60">
        <f>I31+M31+O31+Q31+S31+U31</f>
        <v>1547</v>
      </c>
      <c r="G31" s="56">
        <f>F26</f>
        <v>6328</v>
      </c>
      <c r="H31" s="123">
        <v>9.4499999999999993</v>
      </c>
      <c r="I31" s="58">
        <f>IF(AND(H31&gt;6.8, H31&lt;12.8),IF($B$5=1,ROUNDDOWN(46.0849*(12.76-H31)^1.81,0),ROUNDDOWN(46.0849*(13-H31)^1.81,)),0)</f>
        <v>402</v>
      </c>
      <c r="J31" s="109">
        <v>3</v>
      </c>
      <c r="K31" s="42" t="s">
        <v>26</v>
      </c>
      <c r="L31" s="112">
        <v>7.35</v>
      </c>
      <c r="M31" s="70">
        <f>X31</f>
        <v>300</v>
      </c>
      <c r="N31" s="115"/>
      <c r="O31" s="58">
        <f>IF( AND(N31&gt;75),ROUNDDOWN(1.84523*(N31-75)^1.348,0),0)</f>
        <v>0</v>
      </c>
      <c r="P31" s="115">
        <v>456</v>
      </c>
      <c r="Q31" s="58">
        <f>IF( AND(P31&gt;210),ROUNDDOWN(0.188807*(P31-210)^1.41,0),0)</f>
        <v>443</v>
      </c>
      <c r="R31" s="118"/>
      <c r="S31" s="58">
        <f>IF( AND(R31&gt;7.95),ROUNDDOWN(7.86*(R31-7.95)^1.1,0),0)</f>
        <v>0</v>
      </c>
      <c r="T31" s="118">
        <v>8.0399999999999991</v>
      </c>
      <c r="U31" s="58">
        <f>IF( AND(T31&gt;1.5),ROUNDDOWN(56.0211*(T31-1.5)^1.05,0),0)</f>
        <v>402</v>
      </c>
      <c r="V31" s="35"/>
      <c r="W31" s="43">
        <f t="shared" si="0"/>
        <v>187.35</v>
      </c>
      <c r="X31" s="48">
        <f t="shared" si="1"/>
        <v>300</v>
      </c>
      <c r="Z31" s="36"/>
    </row>
    <row r="32" spans="1:26" ht="13.8" thickBot="1">
      <c r="B32" s="53"/>
      <c r="F32" s="38"/>
      <c r="G32" s="18">
        <f>F26</f>
        <v>6328</v>
      </c>
      <c r="I32" s="38"/>
      <c r="J32" s="46"/>
      <c r="K32" s="36"/>
      <c r="L32" s="45"/>
      <c r="M32" s="38"/>
      <c r="O32" s="38"/>
      <c r="Q32" s="38"/>
      <c r="S32" s="38"/>
      <c r="U32" s="38"/>
      <c r="V32" s="35"/>
      <c r="W32" s="50"/>
      <c r="X32" s="51"/>
      <c r="Y32" s="36"/>
      <c r="Z32" s="36"/>
    </row>
    <row r="33" spans="1:26" ht="13.8" thickBot="1">
      <c r="A33" s="14">
        <v>5</v>
      </c>
      <c r="B33" s="52">
        <f>$B$5</f>
        <v>1</v>
      </c>
      <c r="C33" s="16" t="s">
        <v>95</v>
      </c>
      <c r="D33" s="17"/>
      <c r="E33" s="22" t="s">
        <v>49</v>
      </c>
      <c r="F33" s="62">
        <f>SUM(F34:F38)-MIN(F34:F38)</f>
        <v>6105</v>
      </c>
      <c r="G33" s="54">
        <f>F33</f>
        <v>6105</v>
      </c>
      <c r="H33" s="93"/>
      <c r="I33" s="94"/>
      <c r="J33" s="101"/>
      <c r="K33" s="96"/>
      <c r="L33" s="102"/>
      <c r="M33" s="98"/>
      <c r="N33" s="99"/>
      <c r="O33" s="94"/>
      <c r="P33" s="99"/>
      <c r="Q33" s="94"/>
      <c r="R33" s="100"/>
      <c r="S33" s="94"/>
      <c r="T33" s="100"/>
      <c r="U33" s="94"/>
      <c r="V33" s="35"/>
      <c r="W33" s="50"/>
      <c r="X33" s="51"/>
      <c r="Y33" s="36"/>
      <c r="Z33" s="36"/>
    </row>
    <row r="34" spans="1:26">
      <c r="A34" s="11"/>
      <c r="B34" s="19"/>
      <c r="C34" s="25" t="s">
        <v>114</v>
      </c>
      <c r="D34" s="23">
        <v>2004</v>
      </c>
      <c r="F34" s="60">
        <f>I34+M34+O34+Q34+S34+U34</f>
        <v>1201</v>
      </c>
      <c r="G34" s="57">
        <f>F33</f>
        <v>6105</v>
      </c>
      <c r="H34" s="103">
        <v>9.52</v>
      </c>
      <c r="I34" s="38">
        <f>IF(AND(H34&gt;6.8, H34&lt;12.8),IF($B$5=1,ROUNDDOWN(46.0849*(12.76-H34)^1.81,0),ROUNDDOWN(46.0849*(13-H34)^1.81,)),0)</f>
        <v>386</v>
      </c>
      <c r="J34" s="107">
        <v>3</v>
      </c>
      <c r="K34" s="41" t="s">
        <v>26</v>
      </c>
      <c r="L34" s="110">
        <v>10.6</v>
      </c>
      <c r="M34" s="59">
        <f>X34</f>
        <v>273</v>
      </c>
      <c r="N34" s="113">
        <v>122</v>
      </c>
      <c r="O34" s="38">
        <f>IF( AND(N34&gt;75),ROUNDDOWN(1.84523*(N34-75)^1.348,0),0)</f>
        <v>331</v>
      </c>
      <c r="P34" s="113"/>
      <c r="Q34" s="38">
        <f>IF( AND(P34&gt;210),ROUNDDOWN(0.188807*(P34-210)^1.41,0),0)</f>
        <v>0</v>
      </c>
      <c r="R34" s="116">
        <v>27.9</v>
      </c>
      <c r="S34" s="38">
        <f>IF( AND(R34&gt;7.95),ROUNDDOWN(7.86*(R34-7.95)^1.1,0),0)</f>
        <v>211</v>
      </c>
      <c r="T34" s="116"/>
      <c r="U34" s="71">
        <f>IF( AND(T34&gt;1.5),ROUNDDOWN(56.0211*(T34-1.5)^1.05,0),0)</f>
        <v>0</v>
      </c>
      <c r="V34" s="35"/>
      <c r="W34" s="43">
        <f t="shared" si="0"/>
        <v>190.6</v>
      </c>
      <c r="X34" s="49">
        <f t="shared" si="1"/>
        <v>273</v>
      </c>
      <c r="Z34" s="36"/>
    </row>
    <row r="35" spans="1:26">
      <c r="A35" s="12"/>
      <c r="B35" s="19"/>
      <c r="C35" s="13" t="s">
        <v>96</v>
      </c>
      <c r="D35" s="23">
        <v>2005</v>
      </c>
      <c r="F35" s="60">
        <f>I35+M35+O35+Q35+S35+U35</f>
        <v>1417</v>
      </c>
      <c r="G35" s="55">
        <f>F33</f>
        <v>6105</v>
      </c>
      <c r="H35" s="104">
        <v>9.6199999999999992</v>
      </c>
      <c r="I35" s="72">
        <f>IF(AND(H35&gt;6.8, H35&lt;12.8),IF($B$5=1,ROUNDDOWN(46.0849*(12.76-H35)^1.81,0),ROUNDDOWN(46.0849*(13-H35)^1.81,)),0)</f>
        <v>365</v>
      </c>
      <c r="J35" s="108">
        <v>2</v>
      </c>
      <c r="K35" s="40" t="s">
        <v>26</v>
      </c>
      <c r="L35" s="111">
        <v>51.77</v>
      </c>
      <c r="M35" s="73">
        <f>X35</f>
        <v>445</v>
      </c>
      <c r="N35" s="114">
        <v>128</v>
      </c>
      <c r="O35" s="72">
        <f>IF( AND(N35&gt;75),ROUNDDOWN(1.84523*(N35-75)^1.348,0),0)</f>
        <v>389</v>
      </c>
      <c r="P35" s="114"/>
      <c r="Q35" s="72">
        <f>IF( AND(P35&gt;210),ROUNDDOWN(0.188807*(P35-210)^1.41,0),0)</f>
        <v>0</v>
      </c>
      <c r="R35" s="117">
        <v>28.53</v>
      </c>
      <c r="S35" s="72">
        <f>IF( AND(R35&gt;7.95),ROUNDDOWN(7.86*(R35-7.95)^1.1,0),0)</f>
        <v>218</v>
      </c>
      <c r="T35" s="117"/>
      <c r="U35" s="74">
        <f>IF( AND(T35&gt;1.5),ROUNDDOWN(56.0211*(T35-1.5)^1.05,0),0)</f>
        <v>0</v>
      </c>
      <c r="V35" s="35"/>
      <c r="W35" s="43">
        <f t="shared" si="0"/>
        <v>171.77</v>
      </c>
      <c r="X35" s="44">
        <f t="shared" si="1"/>
        <v>445</v>
      </c>
    </row>
    <row r="36" spans="1:26">
      <c r="A36" s="12"/>
      <c r="B36" s="19"/>
      <c r="C36" s="13" t="s">
        <v>97</v>
      </c>
      <c r="D36" s="23">
        <v>2004</v>
      </c>
      <c r="F36" s="60">
        <f>I36+M36+O36+Q36+S36+U36</f>
        <v>1509</v>
      </c>
      <c r="G36" s="55">
        <f>F33</f>
        <v>6105</v>
      </c>
      <c r="H36" s="103">
        <v>9.39</v>
      </c>
      <c r="I36" s="38">
        <f>IF(AND(H36&gt;6.8, H36&lt;12.8),IF($B$5=1,ROUNDDOWN(46.0849*(12.76-H36)^1.81,0),ROUNDDOWN(46.0849*(13-H36)^1.81,)),0)</f>
        <v>415</v>
      </c>
      <c r="J36" s="107">
        <v>3</v>
      </c>
      <c r="K36" s="41" t="s">
        <v>26</v>
      </c>
      <c r="L36" s="110">
        <v>9.15</v>
      </c>
      <c r="M36" s="59">
        <f>X36</f>
        <v>285</v>
      </c>
      <c r="N36" s="113"/>
      <c r="O36" s="38">
        <f>IF( AND(N36&gt;75),ROUNDDOWN(1.84523*(N36-75)^1.348,0),0)</f>
        <v>0</v>
      </c>
      <c r="P36" s="113">
        <v>383</v>
      </c>
      <c r="Q36" s="38">
        <f>IF( AND(P36&gt;210),ROUNDDOWN(0.188807*(P36-210)^1.41,0),0)</f>
        <v>270</v>
      </c>
      <c r="R36" s="116">
        <v>54.67</v>
      </c>
      <c r="S36" s="38">
        <f>IF( AND(R36&gt;7.95),ROUNDDOWN(7.86*(R36-7.95)^1.1,0),0)</f>
        <v>539</v>
      </c>
      <c r="T36" s="116"/>
      <c r="U36" s="71">
        <f>IF( AND(T36&gt;1.5),ROUNDDOWN(56.0211*(T36-1.5)^1.05,0),0)</f>
        <v>0</v>
      </c>
      <c r="V36" s="35"/>
      <c r="W36" s="43">
        <f t="shared" si="0"/>
        <v>189.15</v>
      </c>
      <c r="X36" s="44">
        <f t="shared" si="1"/>
        <v>285</v>
      </c>
    </row>
    <row r="37" spans="1:26">
      <c r="A37" s="12"/>
      <c r="B37" s="19"/>
      <c r="C37" s="13" t="s">
        <v>98</v>
      </c>
      <c r="D37" s="23">
        <v>2005</v>
      </c>
      <c r="F37" s="60">
        <f>I37+M37+O37+Q37+S37+U37</f>
        <v>1817</v>
      </c>
      <c r="G37" s="55">
        <f>F33</f>
        <v>6105</v>
      </c>
      <c r="H37" s="104">
        <v>8.7200000000000006</v>
      </c>
      <c r="I37" s="72">
        <f>IF(AND(H37&gt;6.8, H37&lt;12.8),IF($B$5=1,ROUNDDOWN(46.0849*(12.76-H37)^1.81,0),ROUNDDOWN(46.0849*(13-H37)^1.81,)),0)</f>
        <v>576</v>
      </c>
      <c r="J37" s="108">
        <v>2</v>
      </c>
      <c r="K37" s="40" t="s">
        <v>26</v>
      </c>
      <c r="L37" s="111">
        <v>47.04</v>
      </c>
      <c r="M37" s="73">
        <f>X37</f>
        <v>495</v>
      </c>
      <c r="N37" s="114"/>
      <c r="O37" s="72">
        <f>IF( AND(N37&gt;75),ROUNDDOWN(1.84523*(N37-75)^1.348,0),0)</f>
        <v>0</v>
      </c>
      <c r="P37" s="114">
        <v>431</v>
      </c>
      <c r="Q37" s="72">
        <f>IF( AND(P37&gt;210),ROUNDDOWN(0.188807*(P37-210)^1.41,0),0)</f>
        <v>381</v>
      </c>
      <c r="R37" s="117"/>
      <c r="S37" s="72">
        <f>IF( AND(R37&gt;7.95),ROUNDDOWN(7.86*(R37-7.95)^1.1,0),0)</f>
        <v>0</v>
      </c>
      <c r="T37" s="117">
        <v>7.47</v>
      </c>
      <c r="U37" s="74">
        <f>IF( AND(T37&gt;1.5),ROUNDDOWN(56.0211*(T37-1.5)^1.05,0),0)</f>
        <v>365</v>
      </c>
      <c r="V37" s="35"/>
      <c r="W37" s="43">
        <f t="shared" si="0"/>
        <v>167.04</v>
      </c>
      <c r="X37" s="44">
        <f t="shared" si="1"/>
        <v>495</v>
      </c>
    </row>
    <row r="38" spans="1:26" ht="13.8" thickBot="1">
      <c r="A38" s="9"/>
      <c r="B38" s="20"/>
      <c r="C38" s="26" t="s">
        <v>115</v>
      </c>
      <c r="D38" s="24">
        <v>2005</v>
      </c>
      <c r="E38" s="21"/>
      <c r="F38" s="60">
        <f>I38+M38+O38+Q38+S38+U38</f>
        <v>1362</v>
      </c>
      <c r="G38" s="56">
        <f>F33</f>
        <v>6105</v>
      </c>
      <c r="H38" s="106">
        <v>8.98</v>
      </c>
      <c r="I38" s="58">
        <f>IF(AND(H38&gt;6.8, H38&lt;12.8),IF($B$5=1,ROUNDDOWN(46.0849*(12.76-H38)^1.81,0),ROUNDDOWN(46.0849*(13-H38)^1.81,)),0)</f>
        <v>511</v>
      </c>
      <c r="J38" s="109"/>
      <c r="K38" s="42" t="s">
        <v>26</v>
      </c>
      <c r="L38" s="112"/>
      <c r="M38" s="70">
        <f>X38</f>
        <v>0</v>
      </c>
      <c r="N38" s="115"/>
      <c r="O38" s="58">
        <f>IF( AND(N38&gt;75),ROUNDDOWN(1.84523*(N38-75)^1.348,0),0)</f>
        <v>0</v>
      </c>
      <c r="P38" s="115">
        <v>446</v>
      </c>
      <c r="Q38" s="58">
        <f>IF( AND(P38&gt;210),ROUNDDOWN(0.188807*(P38-210)^1.41,0),0)</f>
        <v>418</v>
      </c>
      <c r="R38" s="118"/>
      <c r="S38" s="58">
        <f>IF( AND(R38&gt;7.95),ROUNDDOWN(7.86*(R38-7.95)^1.1,0),0)</f>
        <v>0</v>
      </c>
      <c r="T38" s="118">
        <v>8.52</v>
      </c>
      <c r="U38" s="58">
        <f>IF( AND(T38&gt;1.5),ROUNDDOWN(56.0211*(T38-1.5)^1.05,0),0)</f>
        <v>433</v>
      </c>
      <c r="V38" s="35"/>
      <c r="W38" s="43">
        <f t="shared" si="0"/>
        <v>0</v>
      </c>
      <c r="X38" s="48">
        <f t="shared" si="1"/>
        <v>0</v>
      </c>
    </row>
    <row r="39" spans="1:26" ht="13.8" thickBot="1">
      <c r="B39" s="53"/>
      <c r="F39" s="38"/>
      <c r="G39" s="18">
        <f>F33</f>
        <v>6105</v>
      </c>
      <c r="I39" s="38"/>
      <c r="J39" s="46"/>
      <c r="K39" s="36"/>
      <c r="L39" s="45"/>
      <c r="M39" s="38"/>
      <c r="O39" s="38"/>
      <c r="Q39" s="38"/>
      <c r="S39" s="38"/>
      <c r="U39" s="38"/>
      <c r="V39" s="35"/>
      <c r="W39" s="50"/>
      <c r="X39" s="51"/>
    </row>
    <row r="40" spans="1:26" ht="13.8" thickBot="1">
      <c r="A40" s="14">
        <v>6</v>
      </c>
      <c r="B40" s="52">
        <f>$B$5</f>
        <v>1</v>
      </c>
      <c r="C40" s="16" t="s">
        <v>105</v>
      </c>
      <c r="D40" s="17"/>
      <c r="E40" s="22" t="s">
        <v>49</v>
      </c>
      <c r="F40" s="62">
        <f>SUM(F41:F45)-MIN(F41:F45)</f>
        <v>6085</v>
      </c>
      <c r="G40" s="54">
        <f>F40</f>
        <v>6085</v>
      </c>
      <c r="H40" s="93"/>
      <c r="I40" s="94"/>
      <c r="J40" s="95"/>
      <c r="K40" s="96"/>
      <c r="L40" s="97"/>
      <c r="M40" s="98"/>
      <c r="N40" s="99"/>
      <c r="O40" s="94"/>
      <c r="P40" s="99"/>
      <c r="Q40" s="94"/>
      <c r="R40" s="100"/>
      <c r="S40" s="94"/>
      <c r="T40" s="100"/>
      <c r="U40" s="94"/>
      <c r="V40" s="35"/>
      <c r="W40" s="50"/>
      <c r="X40" s="51"/>
    </row>
    <row r="41" spans="1:26">
      <c r="A41" s="11"/>
      <c r="B41" s="19"/>
      <c r="C41" s="25" t="s">
        <v>106</v>
      </c>
      <c r="D41" s="23">
        <v>2003</v>
      </c>
      <c r="F41" s="60">
        <f>I41+M41+O41+Q41+S41+U41</f>
        <v>1586</v>
      </c>
      <c r="G41" s="57">
        <f>F40</f>
        <v>6085</v>
      </c>
      <c r="H41" s="103">
        <v>8.64</v>
      </c>
      <c r="I41" s="38">
        <f>IF(AND(H41&gt;6.8, H41&lt;12.8),IF($B$5=1,ROUNDDOWN(46.0849*(12.76-H41)^1.81,0),ROUNDDOWN(46.0849*(13-H41)^1.81,)),0)</f>
        <v>597</v>
      </c>
      <c r="J41" s="107"/>
      <c r="K41" s="41" t="s">
        <v>26</v>
      </c>
      <c r="L41" s="110"/>
      <c r="M41" s="59">
        <f>X41</f>
        <v>0</v>
      </c>
      <c r="N41" s="113">
        <v>143</v>
      </c>
      <c r="O41" s="38">
        <f>IF( AND(N41&gt;75),ROUNDDOWN(1.84523*(N41-75)^1.348,0),0)</f>
        <v>544</v>
      </c>
      <c r="P41" s="113"/>
      <c r="Q41" s="38">
        <f>IF( AND(P41&gt;210),ROUNDDOWN(0.188807*(P41-210)^1.41,0),0)</f>
        <v>0</v>
      </c>
      <c r="R41" s="116"/>
      <c r="S41" s="38">
        <f>IF( AND(R41&gt;7.95),ROUNDDOWN(7.86*(R41-7.95)^1.1,0),0)</f>
        <v>0</v>
      </c>
      <c r="T41" s="116">
        <v>8.7100000000000009</v>
      </c>
      <c r="U41" s="71">
        <f>IF( AND(T41&gt;1.5),ROUNDDOWN(56.0211*(T41-1.5)^1.05,0),0)</f>
        <v>445</v>
      </c>
      <c r="V41" s="35"/>
      <c r="W41" s="43">
        <f t="shared" si="0"/>
        <v>0</v>
      </c>
      <c r="X41" s="49">
        <f t="shared" si="1"/>
        <v>0</v>
      </c>
    </row>
    <row r="42" spans="1:26">
      <c r="A42" s="12"/>
      <c r="B42" s="19"/>
      <c r="C42" s="13" t="s">
        <v>107</v>
      </c>
      <c r="D42" s="23">
        <v>2003</v>
      </c>
      <c r="F42" s="60">
        <f>I42+M42+O42+Q42+S42+U42</f>
        <v>1432</v>
      </c>
      <c r="G42" s="55">
        <f>F40</f>
        <v>6085</v>
      </c>
      <c r="H42" s="104">
        <v>9.49</v>
      </c>
      <c r="I42" s="72">
        <f>IF(AND(H42&gt;6.8, H42&lt;12.8),IF($B$5=1,ROUNDDOWN(46.0849*(12.76-H42)^1.81,0),ROUNDDOWN(46.0849*(13-H42)^1.81,)),0)</f>
        <v>393</v>
      </c>
      <c r="J42" s="108">
        <v>3</v>
      </c>
      <c r="K42" s="40" t="s">
        <v>26</v>
      </c>
      <c r="L42" s="111">
        <v>4.45</v>
      </c>
      <c r="M42" s="73">
        <f>X42</f>
        <v>325</v>
      </c>
      <c r="N42" s="114">
        <v>131</v>
      </c>
      <c r="O42" s="72">
        <f>IF( AND(N42&gt;75),ROUNDDOWN(1.84523*(N42-75)^1.348,0),0)</f>
        <v>419</v>
      </c>
      <c r="P42" s="114"/>
      <c r="Q42" s="72">
        <f>IF( AND(P42&gt;210),ROUNDDOWN(0.188807*(P42-210)^1.41,0),0)</f>
        <v>0</v>
      </c>
      <c r="R42" s="117"/>
      <c r="S42" s="72">
        <f>IF( AND(R42&gt;7.95),ROUNDDOWN(7.86*(R42-7.95)^1.1,0),0)</f>
        <v>0</v>
      </c>
      <c r="T42" s="117">
        <v>6.38</v>
      </c>
      <c r="U42" s="74">
        <f>IF( AND(T42&gt;1.5),ROUNDDOWN(56.0211*(T42-1.5)^1.05,0),0)</f>
        <v>295</v>
      </c>
      <c r="V42" s="35"/>
      <c r="W42" s="43">
        <f t="shared" si="0"/>
        <v>184.45</v>
      </c>
      <c r="X42" s="44">
        <f t="shared" si="1"/>
        <v>325</v>
      </c>
    </row>
    <row r="43" spans="1:26">
      <c r="A43" s="12"/>
      <c r="B43" s="19"/>
      <c r="C43" s="13" t="s">
        <v>108</v>
      </c>
      <c r="D43" s="23">
        <v>2004</v>
      </c>
      <c r="F43" s="60">
        <f>I43+M43+O43+Q43+S43+U43</f>
        <v>1527</v>
      </c>
      <c r="G43" s="55">
        <f>F40</f>
        <v>6085</v>
      </c>
      <c r="H43" s="105">
        <v>9.26</v>
      </c>
      <c r="I43" s="38">
        <f>IF(AND(H43&gt;6.8, H43&lt;12.8),IF($B$5=1,ROUNDDOWN(46.0849*(12.76-H43)^1.81,0),ROUNDDOWN(46.0849*(13-H43)^1.81,)),0)</f>
        <v>444</v>
      </c>
      <c r="J43" s="107">
        <v>2</v>
      </c>
      <c r="K43" s="41" t="s">
        <v>26</v>
      </c>
      <c r="L43" s="110">
        <v>55.46</v>
      </c>
      <c r="M43" s="59">
        <f>X43</f>
        <v>408</v>
      </c>
      <c r="N43" s="113">
        <v>134</v>
      </c>
      <c r="O43" s="38">
        <f>IF( AND(N43&gt;75),ROUNDDOWN(1.84523*(N43-75)^1.348,0),0)</f>
        <v>449</v>
      </c>
      <c r="P43" s="113"/>
      <c r="Q43" s="38">
        <f>IF( AND(P43&gt;210),ROUNDDOWN(0.188807*(P43-210)^1.41,0),0)</f>
        <v>0</v>
      </c>
      <c r="R43" s="116">
        <v>29.15</v>
      </c>
      <c r="S43" s="38">
        <f>IF( AND(R43&gt;7.95),ROUNDDOWN(7.86*(R43-7.95)^1.1,0),0)</f>
        <v>226</v>
      </c>
      <c r="T43" s="116"/>
      <c r="U43" s="71">
        <f>IF( AND(T43&gt;1.5),ROUNDDOWN(56.0211*(T43-1.5)^1.05,0),0)</f>
        <v>0</v>
      </c>
      <c r="V43" s="35"/>
      <c r="W43" s="43">
        <f t="shared" si="0"/>
        <v>175.46</v>
      </c>
      <c r="X43" s="44">
        <f t="shared" si="1"/>
        <v>408</v>
      </c>
    </row>
    <row r="44" spans="1:26">
      <c r="A44" s="12"/>
      <c r="B44" s="19"/>
      <c r="C44" s="13" t="s">
        <v>109</v>
      </c>
      <c r="D44" s="23">
        <v>2004</v>
      </c>
      <c r="F44" s="60">
        <f>I44+M44+O44+Q44+S44+U44</f>
        <v>1540</v>
      </c>
      <c r="G44" s="55">
        <f>F40</f>
        <v>6085</v>
      </c>
      <c r="H44" s="104">
        <v>9.3800000000000008</v>
      </c>
      <c r="I44" s="72">
        <f>IF(AND(H44&gt;6.8, H44&lt;12.8),IF($B$5=1,ROUNDDOWN(46.0849*(12.76-H44)^1.81,0),ROUNDDOWN(46.0849*(13-H44)^1.81,)),0)</f>
        <v>417</v>
      </c>
      <c r="J44" s="108">
        <v>3</v>
      </c>
      <c r="K44" s="40" t="s">
        <v>26</v>
      </c>
      <c r="L44" s="111">
        <v>2.82</v>
      </c>
      <c r="M44" s="73">
        <f>X44</f>
        <v>339</v>
      </c>
      <c r="N44" s="114"/>
      <c r="O44" s="72">
        <f>IF( AND(N44&gt;75),ROUNDDOWN(1.84523*(N44-75)^1.348,0),0)</f>
        <v>0</v>
      </c>
      <c r="P44" s="114">
        <v>410</v>
      </c>
      <c r="Q44" s="72">
        <f>IF( AND(P44&gt;210),ROUNDDOWN(0.188807*(P44-210)^1.41,0),0)</f>
        <v>331</v>
      </c>
      <c r="R44" s="117"/>
      <c r="S44" s="72">
        <f>IF( AND(R44&gt;7.95),ROUNDDOWN(7.86*(R44-7.95)^1.1,0),0)</f>
        <v>0</v>
      </c>
      <c r="T44" s="117">
        <v>8.83</v>
      </c>
      <c r="U44" s="74">
        <f>IF( AND(T44&gt;1.5),ROUNDDOWN(56.0211*(T44-1.5)^1.05,0),0)</f>
        <v>453</v>
      </c>
      <c r="V44" s="35"/>
      <c r="W44" s="43">
        <f t="shared" si="0"/>
        <v>182.82</v>
      </c>
      <c r="X44" s="44">
        <f t="shared" si="1"/>
        <v>339</v>
      </c>
    </row>
    <row r="45" spans="1:26" ht="13.8" thickBot="1">
      <c r="A45" s="9"/>
      <c r="B45" s="20"/>
      <c r="C45" s="26" t="s">
        <v>110</v>
      </c>
      <c r="D45" s="24">
        <v>2004</v>
      </c>
      <c r="E45" s="21"/>
      <c r="F45" s="60">
        <f>I45+M45+O45+Q45+S45+U45</f>
        <v>1350</v>
      </c>
      <c r="G45" s="56">
        <f>F40</f>
        <v>6085</v>
      </c>
      <c r="H45" s="106">
        <v>9.3699999999999992</v>
      </c>
      <c r="I45" s="58">
        <f>IF(AND(H45&gt;6.8, H45&lt;12.8),IF($B$5=1,ROUNDDOWN(46.0849*(12.76-H45)^1.81,0),ROUNDDOWN(46.0849*(13-H45)^1.81,)),0)</f>
        <v>419</v>
      </c>
      <c r="J45" s="109">
        <v>3</v>
      </c>
      <c r="K45" s="42" t="s">
        <v>26</v>
      </c>
      <c r="L45" s="112">
        <v>2.78</v>
      </c>
      <c r="M45" s="70">
        <f>X45</f>
        <v>340</v>
      </c>
      <c r="N45" s="115"/>
      <c r="O45" s="58">
        <f>IF( AND(N45&gt;75),ROUNDDOWN(1.84523*(N45-75)^1.348,0),0)</f>
        <v>0</v>
      </c>
      <c r="P45" s="115">
        <v>404</v>
      </c>
      <c r="Q45" s="58">
        <f>IF( AND(P45&gt;210),ROUNDDOWN(0.188807*(P45-210)^1.41,0),0)</f>
        <v>317</v>
      </c>
      <c r="R45" s="118">
        <v>33.25</v>
      </c>
      <c r="S45" s="58">
        <f>IF( AND(R45&gt;7.95),ROUNDDOWN(7.86*(R45-7.95)^1.1,0),0)</f>
        <v>274</v>
      </c>
      <c r="T45" s="118"/>
      <c r="U45" s="58">
        <f>IF( AND(T45&gt;1.5),ROUNDDOWN(56.0211*(T45-1.5)^1.05,0),0)</f>
        <v>0</v>
      </c>
      <c r="V45" s="35"/>
      <c r="W45" s="43">
        <f t="shared" si="0"/>
        <v>182.78</v>
      </c>
      <c r="X45" s="48">
        <f t="shared" si="1"/>
        <v>340</v>
      </c>
    </row>
    <row r="46" spans="1:26" ht="13.8" thickBot="1">
      <c r="B46" s="53"/>
      <c r="F46" s="61"/>
      <c r="G46" s="18">
        <f>F40</f>
        <v>6085</v>
      </c>
      <c r="I46" s="38"/>
      <c r="J46" s="46"/>
      <c r="K46" s="36"/>
      <c r="L46" s="45"/>
      <c r="M46" s="38"/>
      <c r="O46" s="38"/>
      <c r="Q46" s="38"/>
      <c r="S46" s="38"/>
      <c r="U46" s="38"/>
      <c r="V46" s="35"/>
      <c r="W46" s="50"/>
      <c r="X46" s="51"/>
    </row>
    <row r="47" spans="1:26" ht="13.8" thickBot="1">
      <c r="A47" s="14">
        <v>7</v>
      </c>
      <c r="B47" s="52">
        <f>$B$5</f>
        <v>1</v>
      </c>
      <c r="C47" s="16" t="s">
        <v>89</v>
      </c>
      <c r="D47" s="17"/>
      <c r="E47" s="22" t="s">
        <v>49</v>
      </c>
      <c r="F47" s="62">
        <f>SUM(F48:F52)-MIN(F48:F52)</f>
        <v>5957</v>
      </c>
      <c r="G47" s="54">
        <f>F47</f>
        <v>5957</v>
      </c>
      <c r="H47" s="93"/>
      <c r="I47" s="94"/>
      <c r="J47" s="101"/>
      <c r="K47" s="96"/>
      <c r="L47" s="102"/>
      <c r="M47" s="98"/>
      <c r="N47" s="99"/>
      <c r="O47" s="94"/>
      <c r="P47" s="99"/>
      <c r="Q47" s="94"/>
      <c r="R47" s="100"/>
      <c r="S47" s="94"/>
      <c r="T47" s="100"/>
      <c r="U47" s="94"/>
      <c r="V47" s="35"/>
      <c r="W47" s="50"/>
      <c r="X47" s="51"/>
    </row>
    <row r="48" spans="1:26">
      <c r="A48" s="11"/>
      <c r="B48" s="19"/>
      <c r="C48" s="25" t="s">
        <v>90</v>
      </c>
      <c r="D48" s="23">
        <v>2005</v>
      </c>
      <c r="F48" s="60">
        <f>I48+M48+O48+Q48+S48+U48</f>
        <v>1121</v>
      </c>
      <c r="G48" s="57">
        <f>F47</f>
        <v>5957</v>
      </c>
      <c r="H48" s="103">
        <v>9.4700000000000006</v>
      </c>
      <c r="I48" s="38">
        <f>IF(AND(H48&gt;6.8, H48&lt;12.8),IF($B$5=1,ROUNDDOWN(46.0849*(12.76-H48)^1.81,0),ROUNDDOWN(46.0849*(13-H48)^1.81,)),0)</f>
        <v>397</v>
      </c>
      <c r="J48" s="107">
        <v>3</v>
      </c>
      <c r="K48" s="41" t="s">
        <v>26</v>
      </c>
      <c r="L48" s="110">
        <v>22.8</v>
      </c>
      <c r="M48" s="59">
        <f>X48</f>
        <v>182</v>
      </c>
      <c r="N48" s="113">
        <v>116</v>
      </c>
      <c r="O48" s="38">
        <f>IF( AND(N48&gt;75),ROUNDDOWN(1.84523*(N48-75)^1.348,0),0)</f>
        <v>275</v>
      </c>
      <c r="P48" s="113"/>
      <c r="Q48" s="38">
        <f>IF( AND(P48&gt;210),ROUNDDOWN(0.188807*(P48-210)^1.41,0),0)</f>
        <v>0</v>
      </c>
      <c r="R48" s="116">
        <v>32.67</v>
      </c>
      <c r="S48" s="38">
        <f>IF( AND(R48&gt;7.95),ROUNDDOWN(7.86*(R48-7.95)^1.1,0),0)</f>
        <v>267</v>
      </c>
      <c r="T48" s="116"/>
      <c r="U48" s="71">
        <f>IF( AND(T48&gt;1.5),ROUNDDOWN(56.0211*(T48-1.5)^1.05,0),0)</f>
        <v>0</v>
      </c>
      <c r="V48" s="35"/>
      <c r="W48" s="43">
        <f t="shared" si="0"/>
        <v>202.8</v>
      </c>
      <c r="X48" s="49">
        <f t="shared" si="1"/>
        <v>182</v>
      </c>
    </row>
    <row r="49" spans="1:24">
      <c r="A49" s="12"/>
      <c r="B49" s="19"/>
      <c r="C49" s="13" t="s">
        <v>91</v>
      </c>
      <c r="D49" s="23">
        <v>2005</v>
      </c>
      <c r="F49" s="60">
        <f>I49+M49+O49+Q49+S49+U49</f>
        <v>1254</v>
      </c>
      <c r="G49" s="55">
        <f>F47</f>
        <v>5957</v>
      </c>
      <c r="H49" s="104">
        <v>9.36</v>
      </c>
      <c r="I49" s="72">
        <f>IF(AND(H49&gt;6.8, H49&lt;12.8),IF($B$5=1,ROUNDDOWN(46.0849*(12.76-H49)^1.81,0),ROUNDDOWN(46.0849*(13-H49)^1.81,)),0)</f>
        <v>422</v>
      </c>
      <c r="J49" s="108">
        <v>3</v>
      </c>
      <c r="K49" s="40" t="s">
        <v>26</v>
      </c>
      <c r="L49" s="111">
        <v>24.8</v>
      </c>
      <c r="M49" s="73">
        <f>X49</f>
        <v>169</v>
      </c>
      <c r="N49" s="114">
        <v>116</v>
      </c>
      <c r="O49" s="72">
        <f>IF( AND(N49&gt;75),ROUNDDOWN(1.84523*(N49-75)^1.348,0),0)</f>
        <v>275</v>
      </c>
      <c r="P49" s="114"/>
      <c r="Q49" s="72">
        <f>IF( AND(P49&gt;210),ROUNDDOWN(0.188807*(P49-210)^1.41,0),0)</f>
        <v>0</v>
      </c>
      <c r="R49" s="117">
        <v>42.61</v>
      </c>
      <c r="S49" s="72">
        <f>IF( AND(R49&gt;7.95),ROUNDDOWN(7.86*(R49-7.95)^1.1,0),0)</f>
        <v>388</v>
      </c>
      <c r="T49" s="117"/>
      <c r="U49" s="74">
        <f>IF( AND(T49&gt;1.5),ROUNDDOWN(56.0211*(T49-1.5)^1.05,0),0)</f>
        <v>0</v>
      </c>
      <c r="V49" s="35"/>
      <c r="W49" s="43">
        <f t="shared" si="0"/>
        <v>204.8</v>
      </c>
      <c r="X49" s="44">
        <f t="shared" si="1"/>
        <v>169</v>
      </c>
    </row>
    <row r="50" spans="1:24">
      <c r="A50" s="12"/>
      <c r="B50" s="19"/>
      <c r="C50" s="13" t="s">
        <v>92</v>
      </c>
      <c r="D50" s="23">
        <v>2005</v>
      </c>
      <c r="F50" s="60">
        <f>I50+M50+O50+Q50+S50+U50</f>
        <v>1542</v>
      </c>
      <c r="G50" s="55">
        <f>F47</f>
        <v>5957</v>
      </c>
      <c r="H50" s="103">
        <v>9.2100000000000009</v>
      </c>
      <c r="I50" s="38">
        <f>IF(AND(H50&gt;6.8, H50&lt;12.8),IF($B$5=1,ROUNDDOWN(46.0849*(12.76-H50)^1.81,0),ROUNDDOWN(46.0849*(13-H50)^1.81,)),0)</f>
        <v>456</v>
      </c>
      <c r="J50" s="107">
        <v>2</v>
      </c>
      <c r="K50" s="41" t="s">
        <v>26</v>
      </c>
      <c r="L50" s="110">
        <v>57.09</v>
      </c>
      <c r="M50" s="59">
        <f>X50</f>
        <v>393</v>
      </c>
      <c r="N50" s="113"/>
      <c r="O50" s="38">
        <f>IF( AND(N50&gt;75),ROUNDDOWN(1.84523*(N50-75)^1.348,0),0)</f>
        <v>0</v>
      </c>
      <c r="P50" s="113">
        <v>419</v>
      </c>
      <c r="Q50" s="38">
        <f>IF( AND(P50&gt;210),ROUNDDOWN(0.188807*(P50-210)^1.41,0),0)</f>
        <v>352</v>
      </c>
      <c r="R50" s="116"/>
      <c r="S50" s="38">
        <f>IF( AND(R50&gt;7.95),ROUNDDOWN(7.86*(R50-7.95)^1.1,0),0)</f>
        <v>0</v>
      </c>
      <c r="T50" s="116">
        <v>7.1</v>
      </c>
      <c r="U50" s="71">
        <f>IF( AND(T50&gt;1.5),ROUNDDOWN(56.0211*(T50-1.5)^1.05,0),0)</f>
        <v>341</v>
      </c>
      <c r="V50" s="35"/>
      <c r="W50" s="43">
        <f t="shared" si="0"/>
        <v>177.09</v>
      </c>
      <c r="X50" s="44">
        <f t="shared" si="1"/>
        <v>393</v>
      </c>
    </row>
    <row r="51" spans="1:24">
      <c r="A51" s="12"/>
      <c r="B51" s="19"/>
      <c r="C51" s="13" t="s">
        <v>93</v>
      </c>
      <c r="D51" s="23">
        <v>2005</v>
      </c>
      <c r="F51" s="60">
        <f>I51+M51+O51+Q51+S51+U51</f>
        <v>1497</v>
      </c>
      <c r="G51" s="55">
        <f>F47</f>
        <v>5957</v>
      </c>
      <c r="H51" s="104">
        <v>9.16</v>
      </c>
      <c r="I51" s="72">
        <f>IF(AND(H51&gt;6.8, H51&lt;12.8),IF($B$5=1,ROUNDDOWN(46.0849*(12.76-H51)^1.81,0),ROUNDDOWN(46.0849*(13-H51)^1.81,)),0)</f>
        <v>468</v>
      </c>
      <c r="J51" s="108">
        <v>2</v>
      </c>
      <c r="K51" s="40" t="s">
        <v>26</v>
      </c>
      <c r="L51" s="111">
        <v>47.08</v>
      </c>
      <c r="M51" s="73">
        <f>X51</f>
        <v>494</v>
      </c>
      <c r="N51" s="114"/>
      <c r="O51" s="72">
        <f>IF( AND(N51&gt;75),ROUNDDOWN(1.84523*(N51-75)^1.348,0),0)</f>
        <v>0</v>
      </c>
      <c r="P51" s="114">
        <v>389</v>
      </c>
      <c r="Q51" s="72">
        <f>IF( AND(P51&gt;210),ROUNDDOWN(0.188807*(P51-210)^1.41,0),0)</f>
        <v>283</v>
      </c>
      <c r="R51" s="117"/>
      <c r="S51" s="72">
        <f>IF( AND(R51&gt;7.95),ROUNDDOWN(7.86*(R51-7.95)^1.1,0),0)</f>
        <v>0</v>
      </c>
      <c r="T51" s="117">
        <v>5.7</v>
      </c>
      <c r="U51" s="74">
        <f>IF( AND(T51&gt;1.5),ROUNDDOWN(56.0211*(T51-1.5)^1.05,0),0)</f>
        <v>252</v>
      </c>
      <c r="V51" s="35"/>
      <c r="W51" s="43">
        <f t="shared" si="0"/>
        <v>167.07999999999998</v>
      </c>
      <c r="X51" s="44">
        <f t="shared" si="1"/>
        <v>494</v>
      </c>
    </row>
    <row r="52" spans="1:24" ht="13.8" thickBot="1">
      <c r="A52" s="9"/>
      <c r="B52" s="20"/>
      <c r="C52" s="26" t="s">
        <v>94</v>
      </c>
      <c r="D52" s="24">
        <v>2005</v>
      </c>
      <c r="E52" s="21"/>
      <c r="F52" s="60">
        <f>I52+M52+O52+Q52+S52+U52</f>
        <v>1664</v>
      </c>
      <c r="G52" s="56">
        <f>F47</f>
        <v>5957</v>
      </c>
      <c r="H52" s="106">
        <v>9.1999999999999993</v>
      </c>
      <c r="I52" s="58">
        <f>IF(AND(H52&gt;6.8, H52&lt;12.8),IF($B$5=1,ROUNDDOWN(46.0849*(12.76-H52)^1.81,0),ROUNDDOWN(46.0849*(13-H52)^1.81,)),0)</f>
        <v>458</v>
      </c>
      <c r="J52" s="109">
        <v>3</v>
      </c>
      <c r="K52" s="42" t="s">
        <v>26</v>
      </c>
      <c r="L52" s="112">
        <v>5.52</v>
      </c>
      <c r="M52" s="70">
        <f>X52</f>
        <v>316</v>
      </c>
      <c r="N52" s="115"/>
      <c r="O52" s="58">
        <f>IF( AND(N52&gt;75),ROUNDDOWN(1.84523*(N52-75)^1.348,0),0)</f>
        <v>0</v>
      </c>
      <c r="P52" s="115">
        <v>431</v>
      </c>
      <c r="Q52" s="58">
        <f>IF( AND(P52&gt;210),ROUNDDOWN(0.188807*(P52-210)^1.41,0),0)</f>
        <v>381</v>
      </c>
      <c r="R52" s="118">
        <v>52.33</v>
      </c>
      <c r="S52" s="58">
        <f>IF( AND(R52&gt;7.95),ROUNDDOWN(7.86*(R52-7.95)^1.1,0),0)</f>
        <v>509</v>
      </c>
      <c r="T52" s="118"/>
      <c r="U52" s="58">
        <f>IF( AND(T52&gt;1.5),ROUNDDOWN(56.0211*(T52-1.5)^1.05,0),0)</f>
        <v>0</v>
      </c>
      <c r="V52" s="35"/>
      <c r="W52" s="43">
        <f t="shared" si="0"/>
        <v>185.52</v>
      </c>
      <c r="X52" s="48">
        <f t="shared" si="1"/>
        <v>316</v>
      </c>
    </row>
    <row r="53" spans="1:24" ht="13.8" thickBot="1">
      <c r="B53" s="53"/>
      <c r="G53" s="18">
        <f>F47</f>
        <v>5957</v>
      </c>
      <c r="V53" s="35"/>
      <c r="W53" s="50"/>
      <c r="X53" s="51"/>
    </row>
    <row r="54" spans="1:24" ht="13.8" thickBot="1">
      <c r="A54" s="14">
        <v>8</v>
      </c>
      <c r="B54" s="52">
        <f>$B$5</f>
        <v>1</v>
      </c>
      <c r="C54" s="16" t="s">
        <v>88</v>
      </c>
      <c r="D54" s="17"/>
      <c r="E54" s="22" t="s">
        <v>49</v>
      </c>
      <c r="F54" s="62">
        <f>SUM(F55:F59)-MIN(F55:F59)</f>
        <v>5400</v>
      </c>
      <c r="G54" s="54">
        <f>F54</f>
        <v>5400</v>
      </c>
      <c r="H54" s="93"/>
      <c r="I54" s="94"/>
      <c r="J54" s="101"/>
      <c r="K54" s="96"/>
      <c r="L54" s="102"/>
      <c r="M54" s="98"/>
      <c r="N54" s="99"/>
      <c r="O54" s="94"/>
      <c r="P54" s="99"/>
      <c r="Q54" s="94"/>
      <c r="R54" s="100"/>
      <c r="S54" s="94"/>
      <c r="T54" s="100"/>
      <c r="U54" s="94"/>
      <c r="V54" s="35"/>
      <c r="W54" s="50"/>
      <c r="X54" s="51"/>
    </row>
    <row r="55" spans="1:24">
      <c r="A55" s="11"/>
      <c r="B55" s="19"/>
      <c r="C55" s="25" t="s">
        <v>84</v>
      </c>
      <c r="D55" s="23">
        <v>2003</v>
      </c>
      <c r="F55" s="60">
        <f>I55+M55+O55+Q55+S55+U55</f>
        <v>1738</v>
      </c>
      <c r="G55" s="57">
        <f>F54</f>
        <v>5400</v>
      </c>
      <c r="H55" s="103">
        <v>9.07</v>
      </c>
      <c r="I55" s="38">
        <f>IF(AND(H55&gt;6.8, H55&lt;12.8),IF($B$5=1,ROUNDDOWN(46.0849*(12.76-H55)^1.81,0),ROUNDDOWN(46.0849*(13-H55)^1.81,)),0)</f>
        <v>489</v>
      </c>
      <c r="J55" s="107">
        <v>3</v>
      </c>
      <c r="K55" s="41" t="s">
        <v>26</v>
      </c>
      <c r="L55" s="110">
        <v>5.09</v>
      </c>
      <c r="M55" s="59">
        <f>X55</f>
        <v>319</v>
      </c>
      <c r="N55" s="113">
        <v>152</v>
      </c>
      <c r="O55" s="38">
        <f>IF( AND(N55&gt;75),ROUNDDOWN(1.84523*(N55-75)^1.348,0),0)</f>
        <v>644</v>
      </c>
      <c r="P55" s="113"/>
      <c r="Q55" s="38">
        <f>IF( AND(P55&gt;210),ROUNDDOWN(0.188807*(P55-210)^1.41,0),0)</f>
        <v>0</v>
      </c>
      <c r="R55" s="116"/>
      <c r="S55" s="38">
        <f>IF( AND(R55&gt;7.95),ROUNDDOWN(7.86*(R55-7.95)^1.1,0),0)</f>
        <v>0</v>
      </c>
      <c r="T55" s="116">
        <v>6.23</v>
      </c>
      <c r="U55" s="71">
        <f>IF( AND(T55&gt;1.5),ROUNDDOWN(56.0211*(T55-1.5)^1.05,0),0)</f>
        <v>286</v>
      </c>
      <c r="V55" s="35"/>
      <c r="W55" s="43">
        <f t="shared" si="0"/>
        <v>185.09</v>
      </c>
      <c r="X55" s="49">
        <f t="shared" si="1"/>
        <v>319</v>
      </c>
    </row>
    <row r="56" spans="1:24">
      <c r="A56" s="12"/>
      <c r="B56" s="19"/>
      <c r="C56" s="13" t="s">
        <v>85</v>
      </c>
      <c r="D56" s="23">
        <v>2005</v>
      </c>
      <c r="F56" s="60">
        <f>I56+M56+O56+Q56+S56+U56</f>
        <v>1094</v>
      </c>
      <c r="G56" s="55">
        <f>F54</f>
        <v>5400</v>
      </c>
      <c r="H56" s="104">
        <v>8.98</v>
      </c>
      <c r="I56" s="72">
        <f>IF(AND(H56&gt;6.8, H56&lt;12.8),IF($B$5=1,ROUNDDOWN(46.0849*(12.76-H56)^1.81,0),ROUNDDOWN(46.0849*(13-H56)^1.81,)),0)</f>
        <v>511</v>
      </c>
      <c r="J56" s="108"/>
      <c r="K56" s="40" t="s">
        <v>26</v>
      </c>
      <c r="L56" s="111"/>
      <c r="M56" s="73">
        <f>X56</f>
        <v>0</v>
      </c>
      <c r="N56" s="114">
        <v>110</v>
      </c>
      <c r="O56" s="72">
        <f>IF( AND(N56&gt;75),ROUNDDOWN(1.84523*(N56-75)^1.348,0),0)</f>
        <v>222</v>
      </c>
      <c r="P56" s="114"/>
      <c r="Q56" s="72">
        <f>IF( AND(P56&gt;210),ROUNDDOWN(0.188807*(P56-210)^1.41,0),0)</f>
        <v>0</v>
      </c>
      <c r="R56" s="117"/>
      <c r="S56" s="72">
        <f>IF( AND(R56&gt;7.95),ROUNDDOWN(7.86*(R56-7.95)^1.1,0),0)</f>
        <v>0</v>
      </c>
      <c r="T56" s="117">
        <v>7.4</v>
      </c>
      <c r="U56" s="74">
        <f>IF( AND(T56&gt;1.5),ROUNDDOWN(56.0211*(T56-1.5)^1.05,0),0)</f>
        <v>361</v>
      </c>
      <c r="V56" s="35"/>
      <c r="W56" s="43">
        <f t="shared" si="0"/>
        <v>0</v>
      </c>
      <c r="X56" s="44">
        <f t="shared" si="1"/>
        <v>0</v>
      </c>
    </row>
    <row r="57" spans="1:24">
      <c r="A57" s="12"/>
      <c r="B57" s="19"/>
      <c r="C57" s="13" t="s">
        <v>117</v>
      </c>
      <c r="D57" s="23">
        <v>2003</v>
      </c>
      <c r="F57" s="60">
        <f>I57+M57+O57+Q57+S57+U57</f>
        <v>1079</v>
      </c>
      <c r="G57" s="55">
        <f>F54</f>
        <v>5400</v>
      </c>
      <c r="H57" s="103">
        <v>9.6199999999999992</v>
      </c>
      <c r="I57" s="38">
        <f>IF(AND(H57&gt;6.8, H57&lt;12.8),IF($B$5=1,ROUNDDOWN(46.0849*(12.76-H57)^1.81,0),ROUNDDOWN(46.0849*(13-H57)^1.81,)),0)</f>
        <v>365</v>
      </c>
      <c r="J57" s="107">
        <v>3</v>
      </c>
      <c r="K57" s="41" t="s">
        <v>26</v>
      </c>
      <c r="L57" s="110">
        <v>30.36</v>
      </c>
      <c r="M57" s="59">
        <f>X57</f>
        <v>135</v>
      </c>
      <c r="N57" s="113"/>
      <c r="O57" s="38">
        <f>IF( AND(N57&gt;75),ROUNDDOWN(1.84523*(N57-75)^1.348,0),0)</f>
        <v>0</v>
      </c>
      <c r="P57" s="113">
        <v>378</v>
      </c>
      <c r="Q57" s="38">
        <f>IF( AND(P57&gt;210),ROUNDDOWN(0.188807*(P57-210)^1.41,0),0)</f>
        <v>259</v>
      </c>
      <c r="R57" s="116">
        <v>37.049999999999997</v>
      </c>
      <c r="S57" s="38">
        <f>IF( AND(R57&gt;7.95),ROUNDDOWN(7.86*(R57-7.95)^1.1,0),0)</f>
        <v>320</v>
      </c>
      <c r="T57" s="116"/>
      <c r="U57" s="71">
        <f>IF( AND(T57&gt;1.5),ROUNDDOWN(56.0211*(T57-1.5)^1.05,0),0)</f>
        <v>0</v>
      </c>
      <c r="V57" s="35"/>
      <c r="W57" s="43">
        <f t="shared" si="0"/>
        <v>210.36</v>
      </c>
      <c r="X57" s="44">
        <f t="shared" si="1"/>
        <v>135</v>
      </c>
    </row>
    <row r="58" spans="1:24">
      <c r="A58" s="12"/>
      <c r="B58" s="19"/>
      <c r="C58" s="13" t="s">
        <v>86</v>
      </c>
      <c r="D58" s="23">
        <v>2004</v>
      </c>
      <c r="F58" s="60">
        <f>I58+M58+O58+Q58+S58+U58</f>
        <v>1489</v>
      </c>
      <c r="G58" s="55">
        <f>F54</f>
        <v>5400</v>
      </c>
      <c r="H58" s="104">
        <v>9.42</v>
      </c>
      <c r="I58" s="72">
        <f>IF(AND(H58&gt;6.8, H58&lt;12.8),IF($B$5=1,ROUNDDOWN(46.0849*(12.76-H58)^1.81,0),ROUNDDOWN(46.0849*(13-H58)^1.81,)),0)</f>
        <v>408</v>
      </c>
      <c r="J58" s="108">
        <v>2</v>
      </c>
      <c r="K58" s="40" t="s">
        <v>26</v>
      </c>
      <c r="L58" s="111">
        <v>56.05</v>
      </c>
      <c r="M58" s="73">
        <f>X58</f>
        <v>403</v>
      </c>
      <c r="N58" s="114"/>
      <c r="O58" s="72">
        <f>IF( AND(N58&gt;75),ROUNDDOWN(1.84523*(N58-75)^1.348,0),0)</f>
        <v>0</v>
      </c>
      <c r="P58" s="114">
        <v>372</v>
      </c>
      <c r="Q58" s="72">
        <f>IF( AND(P58&gt;210),ROUNDDOWN(0.188807*(P58-210)^1.41,0),0)</f>
        <v>246</v>
      </c>
      <c r="R58" s="117">
        <v>46.19</v>
      </c>
      <c r="S58" s="72">
        <f>IF( AND(R58&gt;7.95),ROUNDDOWN(7.86*(R58-7.95)^1.1,0),0)</f>
        <v>432</v>
      </c>
      <c r="T58" s="117"/>
      <c r="U58" s="74">
        <f>IF( AND(T58&gt;1.5),ROUNDDOWN(56.0211*(T58-1.5)^1.05,0),0)</f>
        <v>0</v>
      </c>
      <c r="V58" s="35"/>
      <c r="W58" s="43">
        <f t="shared" si="0"/>
        <v>176.05</v>
      </c>
      <c r="X58" s="44">
        <f t="shared" si="1"/>
        <v>403</v>
      </c>
    </row>
    <row r="59" spans="1:24" ht="13.8" thickBot="1">
      <c r="A59" s="9"/>
      <c r="B59" s="20"/>
      <c r="C59" s="26" t="s">
        <v>87</v>
      </c>
      <c r="D59" s="24">
        <v>2005</v>
      </c>
      <c r="E59" s="21"/>
      <c r="F59" s="60">
        <f>I59+M59+O59+Q59+S59+U59</f>
        <v>1061</v>
      </c>
      <c r="G59" s="56">
        <f>F54</f>
        <v>5400</v>
      </c>
      <c r="H59" s="106">
        <v>9.3800000000000008</v>
      </c>
      <c r="I59" s="58">
        <f>IF(AND(H59&gt;6.8, H59&lt;12.8),IF($B$5=1,ROUNDDOWN(46.0849*(12.76-H59)^1.81,0),ROUNDDOWN(46.0849*(13-H59)^1.81,)),0)</f>
        <v>417</v>
      </c>
      <c r="J59" s="109">
        <v>3</v>
      </c>
      <c r="K59" s="42" t="s">
        <v>26</v>
      </c>
      <c r="L59" s="112">
        <v>19.61</v>
      </c>
      <c r="M59" s="70">
        <f>X59</f>
        <v>204</v>
      </c>
      <c r="N59" s="115"/>
      <c r="O59" s="58">
        <f>IF( AND(N59&gt;75),ROUNDDOWN(1.84523*(N59-75)^1.348,0),0)</f>
        <v>0</v>
      </c>
      <c r="P59" s="115">
        <v>378</v>
      </c>
      <c r="Q59" s="58">
        <f>IF( AND(P59&gt;210),ROUNDDOWN(0.188807*(P59-210)^1.41,0),0)</f>
        <v>259</v>
      </c>
      <c r="R59" s="118"/>
      <c r="S59" s="58">
        <f>IF( AND(R59&gt;7.95),ROUNDDOWN(7.86*(R59-7.95)^1.1,0),0)</f>
        <v>0</v>
      </c>
      <c r="T59" s="118">
        <v>4.5599999999999996</v>
      </c>
      <c r="U59" s="58">
        <f>IF( AND(T59&gt;1.5),ROUNDDOWN(56.0211*(T59-1.5)^1.05,0),0)</f>
        <v>181</v>
      </c>
      <c r="V59" s="35"/>
      <c r="W59" s="43">
        <f t="shared" si="0"/>
        <v>199.61</v>
      </c>
      <c r="X59" s="48">
        <f t="shared" si="1"/>
        <v>204</v>
      </c>
    </row>
    <row r="60" spans="1:24" ht="13.8" thickBot="1">
      <c r="B60" s="53"/>
      <c r="F60" s="38"/>
      <c r="G60" s="18">
        <f>F54</f>
        <v>5400</v>
      </c>
      <c r="I60" s="38"/>
      <c r="J60" s="46"/>
      <c r="K60" s="36"/>
      <c r="L60" s="45"/>
      <c r="M60" s="38"/>
      <c r="O60" s="38"/>
      <c r="Q60" s="38"/>
      <c r="S60" s="38"/>
      <c r="U60" s="38"/>
      <c r="V60" s="35"/>
      <c r="W60" s="50"/>
      <c r="X60" s="51"/>
    </row>
    <row r="61" spans="1:24" ht="13.8" thickBot="1">
      <c r="A61" s="14">
        <v>9</v>
      </c>
      <c r="B61" s="52">
        <f>$B$5</f>
        <v>1</v>
      </c>
      <c r="C61" s="16"/>
      <c r="D61" s="17"/>
      <c r="E61" s="22" t="s">
        <v>49</v>
      </c>
      <c r="F61" s="62">
        <f>SUM(F62:F66)-MIN(F62:F66)</f>
        <v>0</v>
      </c>
      <c r="G61" s="54">
        <f>F61</f>
        <v>0</v>
      </c>
      <c r="H61" s="93"/>
      <c r="I61" s="94"/>
      <c r="J61" s="101"/>
      <c r="K61" s="96"/>
      <c r="L61" s="102"/>
      <c r="M61" s="98"/>
      <c r="N61" s="99"/>
      <c r="O61" s="94"/>
      <c r="P61" s="99"/>
      <c r="Q61" s="94"/>
      <c r="R61" s="100"/>
      <c r="S61" s="94"/>
      <c r="T61" s="100"/>
      <c r="U61" s="94"/>
      <c r="V61" s="35"/>
      <c r="W61" s="50"/>
      <c r="X61" s="51"/>
    </row>
    <row r="62" spans="1:24">
      <c r="A62" s="11"/>
      <c r="B62" s="19"/>
      <c r="C62" s="25"/>
      <c r="D62" s="23"/>
      <c r="F62" s="60">
        <f>I62+M62+O62+Q62+S62+U62</f>
        <v>0</v>
      </c>
      <c r="G62" s="57">
        <f>F61</f>
        <v>0</v>
      </c>
      <c r="H62" s="103"/>
      <c r="I62" s="38">
        <f>IF(AND(H62&gt;6.8, H62&lt;12.8),IF($B$5=1,ROUNDDOWN(46.0849*(12.76-H62)^1.81,0),ROUNDDOWN(46.0849*(13-H62)^1.81,)),0)</f>
        <v>0</v>
      </c>
      <c r="J62" s="107"/>
      <c r="K62" s="41" t="s">
        <v>26</v>
      </c>
      <c r="L62" s="110"/>
      <c r="M62" s="59">
        <f>X62</f>
        <v>0</v>
      </c>
      <c r="N62" s="113"/>
      <c r="O62" s="38">
        <f>IF( AND(N62&gt;75),ROUNDDOWN(1.84523*(N62-75)^1.348,0),0)</f>
        <v>0</v>
      </c>
      <c r="P62" s="113"/>
      <c r="Q62" s="38">
        <f>IF( AND(P62&gt;210),ROUNDDOWN(0.188807*(P62-210)^1.41,0),0)</f>
        <v>0</v>
      </c>
      <c r="R62" s="116"/>
      <c r="S62" s="38">
        <f>IF( AND(R62&gt;7.95),ROUNDDOWN(7.86*(R62-7.95)^1.1,0),0)</f>
        <v>0</v>
      </c>
      <c r="T62" s="116"/>
      <c r="U62" s="71">
        <f>IF( AND(T62&gt;1.5),ROUNDDOWN(56.0211*(T62-1.5)^1.05,0),0)</f>
        <v>0</v>
      </c>
      <c r="V62" s="35"/>
      <c r="W62" s="43">
        <f t="shared" si="0"/>
        <v>0</v>
      </c>
      <c r="X62" s="49">
        <f t="shared" si="1"/>
        <v>0</v>
      </c>
    </row>
    <row r="63" spans="1:24">
      <c r="A63" s="12"/>
      <c r="B63" s="19"/>
      <c r="C63" s="13"/>
      <c r="D63" s="23"/>
      <c r="F63" s="60">
        <f>I63+M63+O63+Q63+S63+U63</f>
        <v>0</v>
      </c>
      <c r="G63" s="55">
        <f>F61</f>
        <v>0</v>
      </c>
      <c r="H63" s="104"/>
      <c r="I63" s="72">
        <f>IF(AND(H63&gt;6.8, H63&lt;12.8),IF($B$5=1,ROUNDDOWN(46.0849*(12.76-H63)^1.81,0),ROUNDDOWN(46.0849*(13-H63)^1.81,)),0)</f>
        <v>0</v>
      </c>
      <c r="J63" s="108"/>
      <c r="K63" s="40" t="s">
        <v>26</v>
      </c>
      <c r="L63" s="111"/>
      <c r="M63" s="73">
        <f>X63</f>
        <v>0</v>
      </c>
      <c r="N63" s="114"/>
      <c r="O63" s="72">
        <f>IF( AND(N63&gt;75),ROUNDDOWN(1.84523*(N63-75)^1.348,0),0)</f>
        <v>0</v>
      </c>
      <c r="P63" s="114"/>
      <c r="Q63" s="72">
        <f>IF( AND(P63&gt;210),ROUNDDOWN(0.188807*(P63-210)^1.41,0),0)</f>
        <v>0</v>
      </c>
      <c r="R63" s="117"/>
      <c r="S63" s="72">
        <f>IF( AND(R63&gt;7.95),ROUNDDOWN(7.86*(R63-7.95)^1.1,0),0)</f>
        <v>0</v>
      </c>
      <c r="T63" s="117"/>
      <c r="U63" s="74">
        <f>IF( AND(T63&gt;1.5),ROUNDDOWN(56.0211*(T63-1.5)^1.05,0),0)</f>
        <v>0</v>
      </c>
      <c r="V63" s="35"/>
      <c r="W63" s="43">
        <f t="shared" si="0"/>
        <v>0</v>
      </c>
      <c r="X63" s="44">
        <f t="shared" si="1"/>
        <v>0</v>
      </c>
    </row>
    <row r="64" spans="1:24">
      <c r="A64" s="12"/>
      <c r="B64" s="19"/>
      <c r="C64" s="13"/>
      <c r="D64" s="23"/>
      <c r="F64" s="60">
        <f>I64+M64+O64+Q64+S64+U64</f>
        <v>0</v>
      </c>
      <c r="G64" s="55">
        <f>F61</f>
        <v>0</v>
      </c>
      <c r="H64" s="103"/>
      <c r="I64" s="38">
        <f>IF(AND(H64&gt;6.8, H64&lt;12.8),IF($B$5=1,ROUNDDOWN(46.0849*(12.76-H64)^1.81,0),ROUNDDOWN(46.0849*(13-H64)^1.81,)),0)</f>
        <v>0</v>
      </c>
      <c r="J64" s="107"/>
      <c r="K64" s="41" t="s">
        <v>26</v>
      </c>
      <c r="L64" s="110"/>
      <c r="M64" s="59">
        <f>X64</f>
        <v>0</v>
      </c>
      <c r="N64" s="113"/>
      <c r="O64" s="38">
        <f>IF( AND(N64&gt;75),ROUNDDOWN(1.84523*(N64-75)^1.348,0),0)</f>
        <v>0</v>
      </c>
      <c r="P64" s="113"/>
      <c r="Q64" s="38">
        <f>IF( AND(P64&gt;210),ROUNDDOWN(0.188807*(P64-210)^1.41,0),0)</f>
        <v>0</v>
      </c>
      <c r="R64" s="116"/>
      <c r="S64" s="38">
        <f>IF( AND(R64&gt;7.95),ROUNDDOWN(7.86*(R64-7.95)^1.1,0),0)</f>
        <v>0</v>
      </c>
      <c r="T64" s="116"/>
      <c r="U64" s="71">
        <f>IF( AND(T64&gt;1.5),ROUNDDOWN(56.0211*(T64-1.5)^1.05,0),0)</f>
        <v>0</v>
      </c>
      <c r="V64" s="35"/>
      <c r="W64" s="43">
        <f t="shared" si="0"/>
        <v>0</v>
      </c>
      <c r="X64" s="44">
        <f t="shared" si="1"/>
        <v>0</v>
      </c>
    </row>
    <row r="65" spans="1:24">
      <c r="A65" s="12"/>
      <c r="B65" s="19"/>
      <c r="C65" s="13"/>
      <c r="D65" s="23"/>
      <c r="F65" s="60">
        <f>I65+M65+O65+Q65+S65+U65</f>
        <v>0</v>
      </c>
      <c r="G65" s="55">
        <f>F61</f>
        <v>0</v>
      </c>
      <c r="H65" s="104"/>
      <c r="I65" s="72">
        <f>IF(AND(H65&gt;6.8, H65&lt;12.8),IF($B$5=1,ROUNDDOWN(46.0849*(12.76-H65)^1.81,0),ROUNDDOWN(46.0849*(13-H65)^1.81,)),0)</f>
        <v>0</v>
      </c>
      <c r="J65" s="108"/>
      <c r="K65" s="40" t="s">
        <v>26</v>
      </c>
      <c r="L65" s="111"/>
      <c r="M65" s="73">
        <f>X65</f>
        <v>0</v>
      </c>
      <c r="N65" s="114"/>
      <c r="O65" s="72">
        <f>IF( AND(N65&gt;75),ROUNDDOWN(1.84523*(N65-75)^1.348,0),0)</f>
        <v>0</v>
      </c>
      <c r="P65" s="114"/>
      <c r="Q65" s="72">
        <f>IF( AND(P65&gt;210),ROUNDDOWN(0.188807*(P65-210)^1.41,0),0)</f>
        <v>0</v>
      </c>
      <c r="R65" s="117"/>
      <c r="S65" s="72">
        <f>IF( AND(R65&gt;7.95),ROUNDDOWN(7.86*(R65-7.95)^1.1,0),0)</f>
        <v>0</v>
      </c>
      <c r="T65" s="117"/>
      <c r="U65" s="74">
        <f>IF( AND(T65&gt;1.5),ROUNDDOWN(56.0211*(T65-1.5)^1.05,0),0)</f>
        <v>0</v>
      </c>
      <c r="V65" s="35"/>
      <c r="W65" s="43">
        <f t="shared" si="0"/>
        <v>0</v>
      </c>
      <c r="X65" s="44">
        <f t="shared" si="1"/>
        <v>0</v>
      </c>
    </row>
    <row r="66" spans="1:24" ht="13.8" thickBot="1">
      <c r="A66" s="9"/>
      <c r="B66" s="20"/>
      <c r="C66" s="26"/>
      <c r="D66" s="24"/>
      <c r="E66" s="21"/>
      <c r="F66" s="60">
        <f>I66+M66+O66+Q66+S66+U66</f>
        <v>0</v>
      </c>
      <c r="G66" s="56">
        <f>F61</f>
        <v>0</v>
      </c>
      <c r="H66" s="106"/>
      <c r="I66" s="58">
        <f>IF(AND(H66&gt;6.8, H66&lt;12.8),IF($B$5=1,ROUNDDOWN(46.0849*(12.76-H66)^1.81,0),ROUNDDOWN(46.0849*(13-H66)^1.81,)),0)</f>
        <v>0</v>
      </c>
      <c r="J66" s="109"/>
      <c r="K66" s="42" t="s">
        <v>26</v>
      </c>
      <c r="L66" s="112"/>
      <c r="M66" s="70">
        <f>X66</f>
        <v>0</v>
      </c>
      <c r="N66" s="115"/>
      <c r="O66" s="58">
        <f>IF( AND(N66&gt;75),ROUNDDOWN(1.84523*(N66-75)^1.348,0),0)</f>
        <v>0</v>
      </c>
      <c r="P66" s="115"/>
      <c r="Q66" s="58">
        <f>IF( AND(P66&gt;210),ROUNDDOWN(0.188807*(P66-210)^1.41,0),0)</f>
        <v>0</v>
      </c>
      <c r="R66" s="118"/>
      <c r="S66" s="58">
        <f>IF( AND(R66&gt;7.95),ROUNDDOWN(7.86*(R66-7.95)^1.1,0),0)</f>
        <v>0</v>
      </c>
      <c r="T66" s="118"/>
      <c r="U66" s="58">
        <f>IF( AND(T66&gt;1.5),ROUNDDOWN(56.0211*(T66-1.5)^1.05,0),0)</f>
        <v>0</v>
      </c>
      <c r="V66" s="35"/>
      <c r="W66" s="43">
        <f t="shared" si="0"/>
        <v>0</v>
      </c>
      <c r="X66" s="48">
        <f t="shared" si="1"/>
        <v>0</v>
      </c>
    </row>
    <row r="67" spans="1:24" ht="13.8" thickBot="1">
      <c r="B67" s="53"/>
      <c r="F67" s="38"/>
      <c r="G67" s="18">
        <f>F61</f>
        <v>0</v>
      </c>
      <c r="I67" s="38"/>
      <c r="J67" s="46"/>
      <c r="K67" s="36"/>
      <c r="L67" s="45"/>
      <c r="M67" s="38"/>
      <c r="O67" s="38"/>
      <c r="Q67" s="38"/>
      <c r="S67" s="38"/>
      <c r="U67" s="38"/>
      <c r="V67" s="35"/>
      <c r="W67" s="50"/>
      <c r="X67" s="51"/>
    </row>
    <row r="68" spans="1:24" ht="13.8" thickBot="1">
      <c r="A68" s="14">
        <v>10</v>
      </c>
      <c r="B68" s="52">
        <f>$B$5</f>
        <v>1</v>
      </c>
      <c r="C68" s="16"/>
      <c r="D68" s="17"/>
      <c r="E68" s="22" t="s">
        <v>49</v>
      </c>
      <c r="F68" s="62">
        <f>SUM(F69:F73)-MIN(F69:F73)</f>
        <v>0</v>
      </c>
      <c r="G68" s="54">
        <f>F68</f>
        <v>0</v>
      </c>
      <c r="H68" s="93"/>
      <c r="I68" s="94"/>
      <c r="J68" s="101"/>
      <c r="K68" s="96"/>
      <c r="L68" s="102"/>
      <c r="M68" s="98"/>
      <c r="N68" s="99"/>
      <c r="O68" s="94"/>
      <c r="P68" s="99"/>
      <c r="Q68" s="94"/>
      <c r="R68" s="100"/>
      <c r="S68" s="94"/>
      <c r="T68" s="100"/>
      <c r="U68" s="94"/>
      <c r="V68" s="35"/>
      <c r="W68" s="50"/>
      <c r="X68" s="51"/>
    </row>
    <row r="69" spans="1:24">
      <c r="A69" s="11"/>
      <c r="B69" s="19"/>
      <c r="C69" s="25"/>
      <c r="D69" s="23"/>
      <c r="F69" s="60">
        <f>I69+M69+O69+Q69+S69+U69</f>
        <v>0</v>
      </c>
      <c r="G69" s="57">
        <f>F68</f>
        <v>0</v>
      </c>
      <c r="H69" s="103"/>
      <c r="I69" s="38">
        <f>IF(AND(H69&gt;6.8, H69&lt;12.8),IF($B$5=1,ROUNDDOWN(46.0849*(12.76-H69)^1.81,0),ROUNDDOWN(46.0849*(13-H69)^1.81,)),0)</f>
        <v>0</v>
      </c>
      <c r="J69" s="107"/>
      <c r="K69" s="41" t="s">
        <v>26</v>
      </c>
      <c r="L69" s="110"/>
      <c r="M69" s="59">
        <f>X69</f>
        <v>0</v>
      </c>
      <c r="N69" s="113"/>
      <c r="O69" s="38">
        <f>IF( AND(N69&gt;75),ROUNDDOWN(1.84523*(N69-75)^1.348,0),0)</f>
        <v>0</v>
      </c>
      <c r="P69" s="113"/>
      <c r="Q69" s="38">
        <f>IF( AND(P69&gt;210),ROUNDDOWN(0.188807*(P69-210)^1.41,0),0)</f>
        <v>0</v>
      </c>
      <c r="R69" s="116"/>
      <c r="S69" s="38">
        <f>IF( AND(R69&gt;7.95),ROUNDDOWN(7.86*(R69-7.95)^1.1,0),0)</f>
        <v>0</v>
      </c>
      <c r="T69" s="116"/>
      <c r="U69" s="71">
        <f>IF( AND(T69&gt;1.5),ROUNDDOWN(56.0211*(T69-1.5)^1.05,0),0)</f>
        <v>0</v>
      </c>
      <c r="V69" s="35"/>
      <c r="W69" s="43">
        <f t="shared" si="0"/>
        <v>0</v>
      </c>
      <c r="X69" s="49">
        <f t="shared" si="1"/>
        <v>0</v>
      </c>
    </row>
    <row r="70" spans="1:24">
      <c r="A70" s="12"/>
      <c r="B70" s="19"/>
      <c r="C70" s="13"/>
      <c r="D70" s="23"/>
      <c r="F70" s="60">
        <f>I70+M70+O70+Q70+S70+U70</f>
        <v>0</v>
      </c>
      <c r="G70" s="55">
        <f>F68</f>
        <v>0</v>
      </c>
      <c r="H70" s="104"/>
      <c r="I70" s="72">
        <f>IF(AND(H70&gt;6.8, H70&lt;12.8),IF($B$5=1,ROUNDDOWN(46.0849*(12.76-H70)^1.81,0),ROUNDDOWN(46.0849*(13-H70)^1.81,)),0)</f>
        <v>0</v>
      </c>
      <c r="J70" s="108"/>
      <c r="K70" s="40" t="s">
        <v>26</v>
      </c>
      <c r="L70" s="111"/>
      <c r="M70" s="73">
        <f>X70</f>
        <v>0</v>
      </c>
      <c r="N70" s="114"/>
      <c r="O70" s="72">
        <f>IF( AND(N70&gt;75),ROUNDDOWN(1.84523*(N70-75)^1.348,0),0)</f>
        <v>0</v>
      </c>
      <c r="P70" s="114"/>
      <c r="Q70" s="72">
        <f>IF( AND(P70&gt;210),ROUNDDOWN(0.188807*(P70-210)^1.41,0),0)</f>
        <v>0</v>
      </c>
      <c r="R70" s="117"/>
      <c r="S70" s="72">
        <f>IF( AND(R70&gt;7.95),ROUNDDOWN(7.86*(R70-7.95)^1.1,0),0)</f>
        <v>0</v>
      </c>
      <c r="T70" s="117"/>
      <c r="U70" s="74">
        <f>IF( AND(T70&gt;1.5),ROUNDDOWN(56.0211*(T70-1.5)^1.05,0),0)</f>
        <v>0</v>
      </c>
      <c r="V70" s="35"/>
      <c r="W70" s="43">
        <f t="shared" si="0"/>
        <v>0</v>
      </c>
      <c r="X70" s="44">
        <f t="shared" si="1"/>
        <v>0</v>
      </c>
    </row>
    <row r="71" spans="1:24">
      <c r="A71" s="12"/>
      <c r="B71" s="19"/>
      <c r="C71" s="13"/>
      <c r="D71" s="23"/>
      <c r="F71" s="60">
        <f>I71+M71+O71+Q71+S71+U71</f>
        <v>0</v>
      </c>
      <c r="G71" s="55">
        <f>F68</f>
        <v>0</v>
      </c>
      <c r="H71" s="103"/>
      <c r="I71" s="38">
        <f>IF(AND(H71&gt;6.8, H71&lt;12.8),IF($B$5=1,ROUNDDOWN(46.0849*(12.76-H71)^1.81,0),ROUNDDOWN(46.0849*(13-H71)^1.81,)),0)</f>
        <v>0</v>
      </c>
      <c r="J71" s="107"/>
      <c r="K71" s="41" t="s">
        <v>26</v>
      </c>
      <c r="L71" s="110"/>
      <c r="M71" s="59">
        <v>0</v>
      </c>
      <c r="N71" s="113"/>
      <c r="O71" s="38">
        <f>IF( AND(N71&gt;75),ROUNDDOWN(1.84523*(N71-75)^1.348,0),0)</f>
        <v>0</v>
      </c>
      <c r="P71" s="113"/>
      <c r="Q71" s="38">
        <f>IF( AND(P71&gt;210),ROUNDDOWN(0.188807*(P71-210)^1.41,0),0)</f>
        <v>0</v>
      </c>
      <c r="R71" s="116"/>
      <c r="S71" s="38">
        <f>IF( AND(R71&gt;7.95),ROUNDDOWN(7.86*(R71-7.95)^1.1,0),0)</f>
        <v>0</v>
      </c>
      <c r="T71" s="116"/>
      <c r="U71" s="71">
        <f>IF( AND(T71&gt;1.5),ROUNDDOWN(56.0211*(T71-1.5)^1.05,0),0)</f>
        <v>0</v>
      </c>
      <c r="V71" s="35"/>
      <c r="W71" s="43">
        <f>J71*60+L71</f>
        <v>0</v>
      </c>
      <c r="X71" s="44">
        <f>IF(W71&gt;0,(INT(POWER(254-W71,1.88)*0.11193)),0)</f>
        <v>0</v>
      </c>
    </row>
    <row r="72" spans="1:24">
      <c r="A72" s="12"/>
      <c r="B72" s="19"/>
      <c r="C72" s="13"/>
      <c r="D72" s="23"/>
      <c r="F72" s="60">
        <f>I72+M72+O72+Q72+S72+U72</f>
        <v>0</v>
      </c>
      <c r="G72" s="55">
        <f>F68</f>
        <v>0</v>
      </c>
      <c r="H72" s="104"/>
      <c r="I72" s="72">
        <f>IF(AND(H72&gt;6.8, H72&lt;12.8),IF($B$5=1,ROUNDDOWN(46.0849*(12.76-H72)^1.81,0),ROUNDDOWN(46.0849*(13-H72)^1.81,)),0)</f>
        <v>0</v>
      </c>
      <c r="J72" s="108"/>
      <c r="K72" s="40" t="s">
        <v>26</v>
      </c>
      <c r="L72" s="111"/>
      <c r="M72" s="73">
        <v>0</v>
      </c>
      <c r="N72" s="114"/>
      <c r="O72" s="72">
        <f>IF( AND(N72&gt;75),ROUNDDOWN(1.84523*(N72-75)^1.348,0),0)</f>
        <v>0</v>
      </c>
      <c r="P72" s="114"/>
      <c r="Q72" s="72">
        <f>IF( AND(P72&gt;210),ROUNDDOWN(0.188807*(P72-210)^1.41,0),0)</f>
        <v>0</v>
      </c>
      <c r="R72" s="117"/>
      <c r="S72" s="72">
        <f>IF( AND(R72&gt;7.95),ROUNDDOWN(7.86*(R72-7.95)^1.1,0),0)</f>
        <v>0</v>
      </c>
      <c r="T72" s="117"/>
      <c r="U72" s="74">
        <f>IF( AND(T72&gt;1.5),ROUNDDOWN(56.0211*(T72-1.5)^1.05,0),0)</f>
        <v>0</v>
      </c>
      <c r="V72" s="35"/>
      <c r="W72" s="43">
        <f>J72*60+L72</f>
        <v>0</v>
      </c>
      <c r="X72" s="44">
        <f>IF(W72&gt;0,(INT(POWER(254-W72,1.88)*0.11193)),0)</f>
        <v>0</v>
      </c>
    </row>
    <row r="73" spans="1:24" ht="13.8" thickBot="1">
      <c r="A73" s="9"/>
      <c r="B73" s="20"/>
      <c r="C73" s="26"/>
      <c r="D73" s="24"/>
      <c r="E73" s="21"/>
      <c r="F73" s="60">
        <f>I73+M73+O73+Q73+S73+U73</f>
        <v>0</v>
      </c>
      <c r="G73" s="56">
        <f>F68</f>
        <v>0</v>
      </c>
      <c r="H73" s="106"/>
      <c r="I73" s="58">
        <f>IF(AND(H73&gt;6.8, H73&lt;12.8),IF($B$5=1,ROUNDDOWN(46.0849*(12.76-H73)^1.81,0),ROUNDDOWN(46.0849*(13-H73)^1.81,)),0)</f>
        <v>0</v>
      </c>
      <c r="J73" s="109"/>
      <c r="K73" s="42" t="s">
        <v>26</v>
      </c>
      <c r="L73" s="112"/>
      <c r="M73" s="70">
        <f>X73</f>
        <v>0</v>
      </c>
      <c r="N73" s="115"/>
      <c r="O73" s="58">
        <f>IF( AND(N73&gt;75),ROUNDDOWN(1.84523*(N73-75)^1.348,0),0)</f>
        <v>0</v>
      </c>
      <c r="P73" s="115"/>
      <c r="Q73" s="58">
        <f>IF( AND(P73&gt;210),ROUNDDOWN(0.188807*(P73-210)^1.41,0),0)</f>
        <v>0</v>
      </c>
      <c r="R73" s="118"/>
      <c r="S73" s="58">
        <f>IF( AND(R73&gt;7.95),ROUNDDOWN(7.86*(R73-7.95)^1.1,0),0)</f>
        <v>0</v>
      </c>
      <c r="T73" s="118"/>
      <c r="U73" s="58">
        <f>IF( AND(T73&gt;1.5),ROUNDDOWN(56.0211*(T73-1.5)^1.05,0),0)</f>
        <v>0</v>
      </c>
      <c r="V73" s="35"/>
      <c r="W73" s="43">
        <f>J73*60+L73</f>
        <v>0</v>
      </c>
      <c r="X73" s="44">
        <f>IF(W73&gt;0,(INT(POWER(254-W73,1.88)*0.11193)),0)</f>
        <v>0</v>
      </c>
    </row>
    <row r="74" spans="1:24" ht="13.8" thickBot="1">
      <c r="B74" s="53"/>
      <c r="F74" s="38"/>
      <c r="G74" s="18">
        <f>F68</f>
        <v>0</v>
      </c>
      <c r="I74" s="38"/>
      <c r="J74" s="46"/>
      <c r="K74" s="36"/>
      <c r="L74" s="45"/>
      <c r="M74" s="38"/>
      <c r="O74" s="38"/>
      <c r="Q74" s="38"/>
      <c r="S74" s="38"/>
      <c r="U74" s="38"/>
    </row>
    <row r="75" spans="1:24" ht="13.8" thickBot="1">
      <c r="A75" s="14">
        <v>11</v>
      </c>
      <c r="B75" s="52">
        <f>$B$5</f>
        <v>1</v>
      </c>
      <c r="C75" s="16"/>
      <c r="D75" s="17"/>
      <c r="E75" s="22" t="s">
        <v>49</v>
      </c>
      <c r="F75" s="62">
        <f>SUM(F76:F80)-MIN(F76:F80)</f>
        <v>0</v>
      </c>
      <c r="G75" s="54">
        <f>F75</f>
        <v>0</v>
      </c>
      <c r="H75" s="93"/>
      <c r="I75" s="94"/>
      <c r="J75" s="95"/>
      <c r="K75" s="96"/>
      <c r="L75" s="97"/>
      <c r="M75" s="98"/>
      <c r="N75" s="99"/>
      <c r="O75" s="94"/>
      <c r="P75" s="99"/>
      <c r="Q75" s="94"/>
      <c r="R75" s="100"/>
      <c r="S75" s="94"/>
      <c r="T75" s="100"/>
      <c r="U75" s="94"/>
    </row>
    <row r="76" spans="1:24">
      <c r="A76" s="11"/>
      <c r="B76" s="19"/>
      <c r="C76" s="25"/>
      <c r="D76" s="23"/>
      <c r="F76" s="60">
        <f>I76+M76+O76+Q76+S76+U76</f>
        <v>0</v>
      </c>
      <c r="G76" s="57">
        <f>F75</f>
        <v>0</v>
      </c>
      <c r="H76" s="103"/>
      <c r="I76" s="38">
        <f>IF(AND(H76&gt;6.8, H76&lt;12.8),IF($B$5=1,ROUNDDOWN(46.0849*(12.76-H76)^1.81,0),ROUNDDOWN(46.0849*(13-H76)^1.81,)),0)</f>
        <v>0</v>
      </c>
      <c r="J76" s="107"/>
      <c r="K76" s="41" t="s">
        <v>26</v>
      </c>
      <c r="L76" s="110"/>
      <c r="M76" s="59">
        <f>X76</f>
        <v>0</v>
      </c>
      <c r="N76" s="113"/>
      <c r="O76" s="38">
        <f>IF( AND(N76&gt;75),ROUNDDOWN(1.84523*(N76-75)^1.348,0),0)</f>
        <v>0</v>
      </c>
      <c r="P76" s="113"/>
      <c r="Q76" s="38">
        <f>IF( AND(P76&gt;210),ROUNDDOWN(0.188807*(P76-210)^1.41,0),0)</f>
        <v>0</v>
      </c>
      <c r="R76" s="116"/>
      <c r="S76" s="38">
        <f>IF( AND(R76&gt;7.95),ROUNDDOWN(7.86*(R76-7.95)^1.1,0),0)</f>
        <v>0</v>
      </c>
      <c r="T76" s="116"/>
      <c r="U76" s="71">
        <f>IF( AND(T76&gt;1.5),ROUNDDOWN(56.0211*(T76-1.5)^1.05,0),0)</f>
        <v>0</v>
      </c>
      <c r="W76" s="43">
        <f t="shared" ref="W76:W80" si="2">J76*60+L76</f>
        <v>0</v>
      </c>
      <c r="X76" s="49">
        <f t="shared" ref="X76:X80" si="3">IF(W76&gt;0,(INT(POWER(254-W76,1.88)*0.11193)),0)</f>
        <v>0</v>
      </c>
    </row>
    <row r="77" spans="1:24">
      <c r="A77" s="12"/>
      <c r="B77" s="19"/>
      <c r="C77" s="13"/>
      <c r="D77" s="23"/>
      <c r="F77" s="60">
        <f>I77+M77+O77+Q77+S77+U77</f>
        <v>0</v>
      </c>
      <c r="G77" s="55">
        <f>F75</f>
        <v>0</v>
      </c>
      <c r="H77" s="104"/>
      <c r="I77" s="72">
        <f>IF(AND(H77&gt;6.8, H77&lt;12.8),IF($B$5=1,ROUNDDOWN(46.0849*(12.76-H77)^1.81,0),ROUNDDOWN(46.0849*(13-H77)^1.81,)),0)</f>
        <v>0</v>
      </c>
      <c r="J77" s="108"/>
      <c r="K77" s="40" t="s">
        <v>26</v>
      </c>
      <c r="L77" s="111"/>
      <c r="M77" s="73">
        <f>X77</f>
        <v>0</v>
      </c>
      <c r="N77" s="114"/>
      <c r="O77" s="72">
        <f>IF( AND(N77&gt;75),ROUNDDOWN(1.84523*(N77-75)^1.348,0),0)</f>
        <v>0</v>
      </c>
      <c r="P77" s="114"/>
      <c r="Q77" s="72">
        <f>IF( AND(P77&gt;210),ROUNDDOWN(0.188807*(P77-210)^1.41,0),0)</f>
        <v>0</v>
      </c>
      <c r="R77" s="117"/>
      <c r="S77" s="72">
        <f>IF( AND(R77&gt;7.95),ROUNDDOWN(7.86*(R77-7.95)^1.1,0),0)</f>
        <v>0</v>
      </c>
      <c r="T77" s="117"/>
      <c r="U77" s="74">
        <f>IF( AND(T77&gt;1.5),ROUNDDOWN(56.0211*(T77-1.5)^1.05,0),0)</f>
        <v>0</v>
      </c>
      <c r="W77" s="43">
        <f t="shared" si="2"/>
        <v>0</v>
      </c>
      <c r="X77" s="44">
        <f t="shared" si="3"/>
        <v>0</v>
      </c>
    </row>
    <row r="78" spans="1:24">
      <c r="A78" s="12"/>
      <c r="B78" s="19"/>
      <c r="C78" s="13"/>
      <c r="D78" s="23"/>
      <c r="F78" s="60">
        <f>I78+M78+O78+Q78+S78+U78</f>
        <v>0</v>
      </c>
      <c r="G78" s="55">
        <f>F75</f>
        <v>0</v>
      </c>
      <c r="H78" s="105"/>
      <c r="I78" s="38">
        <f>IF(AND(H78&gt;6.8, H78&lt;12.8),IF($B$5=1,ROUNDDOWN(46.0849*(12.76-H78)^1.81,0),ROUNDDOWN(46.0849*(13-H78)^1.81,)),0)</f>
        <v>0</v>
      </c>
      <c r="J78" s="107"/>
      <c r="K78" s="41" t="s">
        <v>26</v>
      </c>
      <c r="L78" s="110"/>
      <c r="M78" s="59">
        <f>X78</f>
        <v>0</v>
      </c>
      <c r="N78" s="113"/>
      <c r="O78" s="38">
        <f>IF( AND(N78&gt;75),ROUNDDOWN(1.84523*(N78-75)^1.348,0),0)</f>
        <v>0</v>
      </c>
      <c r="P78" s="113"/>
      <c r="Q78" s="38">
        <f>IF( AND(P78&gt;210),ROUNDDOWN(0.188807*(P78-210)^1.41,0),0)</f>
        <v>0</v>
      </c>
      <c r="R78" s="116"/>
      <c r="S78" s="38">
        <f>IF( AND(R78&gt;7.95),ROUNDDOWN(7.86*(R78-7.95)^1.1,0),0)</f>
        <v>0</v>
      </c>
      <c r="T78" s="116"/>
      <c r="U78" s="71">
        <f>IF( AND(T78&gt;1.5),ROUNDDOWN(56.0211*(T78-1.5)^1.05,0),0)</f>
        <v>0</v>
      </c>
      <c r="W78" s="43">
        <f t="shared" si="2"/>
        <v>0</v>
      </c>
      <c r="X78" s="44">
        <f t="shared" si="3"/>
        <v>0</v>
      </c>
    </row>
    <row r="79" spans="1:24">
      <c r="A79" s="12"/>
      <c r="B79" s="19"/>
      <c r="C79" s="13"/>
      <c r="D79" s="23"/>
      <c r="F79" s="60">
        <f>I79+M79+O79+Q79+S79+U79</f>
        <v>0</v>
      </c>
      <c r="G79" s="55">
        <f>F75</f>
        <v>0</v>
      </c>
      <c r="H79" s="104"/>
      <c r="I79" s="72">
        <f>IF(AND(H79&gt;6.8, H79&lt;12.8),IF($B$5=1,ROUNDDOWN(46.0849*(12.76-H79)^1.81,0),ROUNDDOWN(46.0849*(13-H79)^1.81,)),0)</f>
        <v>0</v>
      </c>
      <c r="J79" s="108"/>
      <c r="K79" s="40" t="s">
        <v>26</v>
      </c>
      <c r="L79" s="111"/>
      <c r="M79" s="73">
        <f>X79</f>
        <v>0</v>
      </c>
      <c r="N79" s="114"/>
      <c r="O79" s="72">
        <f>IF( AND(N79&gt;75),ROUNDDOWN(1.84523*(N79-75)^1.348,0),0)</f>
        <v>0</v>
      </c>
      <c r="P79" s="114"/>
      <c r="Q79" s="72">
        <f>IF( AND(P79&gt;210),ROUNDDOWN(0.188807*(P79-210)^1.41,0),0)</f>
        <v>0</v>
      </c>
      <c r="R79" s="117"/>
      <c r="S79" s="72">
        <f>IF( AND(R79&gt;7.95),ROUNDDOWN(7.86*(R79-7.95)^1.1,0),0)</f>
        <v>0</v>
      </c>
      <c r="T79" s="117"/>
      <c r="U79" s="74">
        <f>IF( AND(T79&gt;1.5),ROUNDDOWN(56.0211*(T79-1.5)^1.05,0),0)</f>
        <v>0</v>
      </c>
      <c r="W79" s="43">
        <f t="shared" si="2"/>
        <v>0</v>
      </c>
      <c r="X79" s="44">
        <f t="shared" si="3"/>
        <v>0</v>
      </c>
    </row>
    <row r="80" spans="1:24" ht="13.8" thickBot="1">
      <c r="A80" s="9"/>
      <c r="B80" s="20"/>
      <c r="C80" s="26"/>
      <c r="D80" s="24"/>
      <c r="E80" s="21"/>
      <c r="F80" s="60">
        <f>I80+M80+O80+Q80+S80+U80</f>
        <v>0</v>
      </c>
      <c r="G80" s="56">
        <f>F75</f>
        <v>0</v>
      </c>
      <c r="H80" s="106"/>
      <c r="I80" s="58">
        <f>IF(AND(H80&gt;6.8, H80&lt;12.8),IF($B$5=1,ROUNDDOWN(46.0849*(12.76-H80)^1.81,0),ROUNDDOWN(46.0849*(13-H80)^1.81,)),0)</f>
        <v>0</v>
      </c>
      <c r="J80" s="109"/>
      <c r="K80" s="42" t="s">
        <v>26</v>
      </c>
      <c r="L80" s="112"/>
      <c r="M80" s="70">
        <f>X80</f>
        <v>0</v>
      </c>
      <c r="N80" s="115"/>
      <c r="O80" s="58">
        <f>IF( AND(N80&gt;75),ROUNDDOWN(1.84523*(N80-75)^1.348,0),0)</f>
        <v>0</v>
      </c>
      <c r="P80" s="115"/>
      <c r="Q80" s="58">
        <f>IF( AND(P80&gt;210),ROUNDDOWN(0.188807*(P80-210)^1.41,0),0)</f>
        <v>0</v>
      </c>
      <c r="R80" s="118"/>
      <c r="S80" s="58">
        <f>IF( AND(R80&gt;7.95),ROUNDDOWN(7.86*(R80-7.95)^1.1,0),0)</f>
        <v>0</v>
      </c>
      <c r="T80" s="118"/>
      <c r="U80" s="58">
        <f>IF( AND(T80&gt;1.5),ROUNDDOWN(56.0211*(T80-1.5)^1.05,0),0)</f>
        <v>0</v>
      </c>
      <c r="W80" s="43">
        <f t="shared" si="2"/>
        <v>0</v>
      </c>
      <c r="X80" s="48">
        <f t="shared" si="3"/>
        <v>0</v>
      </c>
    </row>
    <row r="81" spans="1:24" ht="13.8" thickBot="1">
      <c r="B81" s="53"/>
      <c r="F81" s="61"/>
      <c r="G81" s="18">
        <f>F75</f>
        <v>0</v>
      </c>
      <c r="I81" s="38"/>
      <c r="J81" s="46"/>
      <c r="K81" s="36"/>
      <c r="L81" s="45"/>
      <c r="M81" s="38"/>
      <c r="O81" s="38"/>
      <c r="Q81" s="38"/>
      <c r="S81" s="38"/>
      <c r="U81" s="38"/>
      <c r="W81" s="50"/>
      <c r="X81" s="51"/>
    </row>
    <row r="82" spans="1:24" ht="13.8" thickBot="1">
      <c r="A82" s="14">
        <v>12</v>
      </c>
      <c r="B82" s="52">
        <f>$B$5</f>
        <v>1</v>
      </c>
      <c r="C82" s="16"/>
      <c r="D82" s="17"/>
      <c r="E82" s="22" t="s">
        <v>49</v>
      </c>
      <c r="F82" s="62">
        <f>SUM(F83:F87)-MIN(F83:F87)</f>
        <v>0</v>
      </c>
      <c r="G82" s="54">
        <f>F82</f>
        <v>0</v>
      </c>
      <c r="H82" s="93"/>
      <c r="I82" s="94"/>
      <c r="J82" s="101"/>
      <c r="K82" s="96"/>
      <c r="L82" s="102"/>
      <c r="M82" s="98"/>
      <c r="N82" s="99"/>
      <c r="O82" s="94"/>
      <c r="P82" s="99"/>
      <c r="Q82" s="94"/>
      <c r="R82" s="100"/>
      <c r="S82" s="94"/>
      <c r="T82" s="100"/>
      <c r="U82" s="94"/>
      <c r="W82" s="50"/>
      <c r="X82" s="51"/>
    </row>
    <row r="83" spans="1:24">
      <c r="A83" s="11"/>
      <c r="B83" s="19"/>
      <c r="C83" s="25"/>
      <c r="D83" s="23"/>
      <c r="F83" s="60">
        <f>I83+M83+O83+Q83+S83+U83</f>
        <v>0</v>
      </c>
      <c r="G83" s="57">
        <f>F82</f>
        <v>0</v>
      </c>
      <c r="H83" s="103"/>
      <c r="I83" s="38">
        <f>IF(AND(H83&gt;6.8, H83&lt;12.8),IF($B$5=1,ROUNDDOWN(46.0849*(12.76-H83)^1.81,0),ROUNDDOWN(46.0849*(13-H83)^1.81,)),0)</f>
        <v>0</v>
      </c>
      <c r="J83" s="107"/>
      <c r="K83" s="41" t="s">
        <v>26</v>
      </c>
      <c r="L83" s="110"/>
      <c r="M83" s="59">
        <f>X83</f>
        <v>0</v>
      </c>
      <c r="N83" s="113"/>
      <c r="O83" s="38">
        <f>IF( AND(N83&gt;75),ROUNDDOWN(1.84523*(N83-75)^1.348,0),0)</f>
        <v>0</v>
      </c>
      <c r="P83" s="113"/>
      <c r="Q83" s="38">
        <f>IF( AND(P83&gt;210),ROUNDDOWN(0.188807*(P83-210)^1.41,0),0)</f>
        <v>0</v>
      </c>
      <c r="R83" s="116"/>
      <c r="S83" s="38">
        <f>IF( AND(R83&gt;7.95),ROUNDDOWN(7.86*(R83-7.95)^1.1,0),0)</f>
        <v>0</v>
      </c>
      <c r="T83" s="116"/>
      <c r="U83" s="71">
        <f>IF( AND(T83&gt;1.5),ROUNDDOWN(56.0211*(T83-1.5)^1.05,0),0)</f>
        <v>0</v>
      </c>
      <c r="W83" s="43">
        <f t="shared" ref="W83:W87" si="4">J83*60+L83</f>
        <v>0</v>
      </c>
      <c r="X83" s="49">
        <f t="shared" ref="X83:X87" si="5">IF(W83&gt;0,(INT(POWER(254-W83,1.88)*0.11193)),0)</f>
        <v>0</v>
      </c>
    </row>
    <row r="84" spans="1:24">
      <c r="A84" s="12"/>
      <c r="B84" s="19"/>
      <c r="C84" s="13"/>
      <c r="D84" s="23"/>
      <c r="F84" s="60">
        <f>I84+M84+O84+Q84+S84+U84</f>
        <v>0</v>
      </c>
      <c r="G84" s="55">
        <f>F82</f>
        <v>0</v>
      </c>
      <c r="H84" s="104"/>
      <c r="I84" s="72">
        <f>IF(AND(H84&gt;6.8, H84&lt;12.8),IF($B$5=1,ROUNDDOWN(46.0849*(12.76-H84)^1.81,0),ROUNDDOWN(46.0849*(13-H84)^1.81,)),0)</f>
        <v>0</v>
      </c>
      <c r="J84" s="108"/>
      <c r="K84" s="40" t="s">
        <v>26</v>
      </c>
      <c r="L84" s="111"/>
      <c r="M84" s="73">
        <f>X84</f>
        <v>0</v>
      </c>
      <c r="N84" s="114"/>
      <c r="O84" s="72">
        <f>IF( AND(N84&gt;75),ROUNDDOWN(1.84523*(N84-75)^1.348,0),0)</f>
        <v>0</v>
      </c>
      <c r="P84" s="114"/>
      <c r="Q84" s="72">
        <f>IF( AND(P84&gt;210),ROUNDDOWN(0.188807*(P84-210)^1.41,0),0)</f>
        <v>0</v>
      </c>
      <c r="R84" s="117"/>
      <c r="S84" s="72">
        <f>IF( AND(R84&gt;7.95),ROUNDDOWN(7.86*(R84-7.95)^1.1,0),0)</f>
        <v>0</v>
      </c>
      <c r="T84" s="117"/>
      <c r="U84" s="74">
        <f>IF( AND(T84&gt;1.5),ROUNDDOWN(56.0211*(T84-1.5)^1.05,0),0)</f>
        <v>0</v>
      </c>
      <c r="W84" s="43">
        <f t="shared" si="4"/>
        <v>0</v>
      </c>
      <c r="X84" s="44">
        <f t="shared" si="5"/>
        <v>0</v>
      </c>
    </row>
    <row r="85" spans="1:24">
      <c r="A85" s="12"/>
      <c r="B85" s="19"/>
      <c r="C85" s="13"/>
      <c r="D85" s="23"/>
      <c r="F85" s="60">
        <f>I85+M85+O85+Q85+S85+U85</f>
        <v>0</v>
      </c>
      <c r="G85" s="55">
        <f>F82</f>
        <v>0</v>
      </c>
      <c r="H85" s="103"/>
      <c r="I85" s="38">
        <f>IF(AND(H85&gt;6.8, H85&lt;12.8),IF($B$5=1,ROUNDDOWN(46.0849*(12.76-H85)^1.81,0),ROUNDDOWN(46.0849*(13-H85)^1.81,)),0)</f>
        <v>0</v>
      </c>
      <c r="J85" s="107"/>
      <c r="K85" s="41" t="s">
        <v>26</v>
      </c>
      <c r="L85" s="110"/>
      <c r="M85" s="59">
        <f>X85</f>
        <v>0</v>
      </c>
      <c r="N85" s="113"/>
      <c r="O85" s="38">
        <f>IF( AND(N85&gt;75),ROUNDDOWN(1.84523*(N85-75)^1.348,0),0)</f>
        <v>0</v>
      </c>
      <c r="P85" s="113"/>
      <c r="Q85" s="38">
        <f>IF( AND(P85&gt;210),ROUNDDOWN(0.188807*(P85-210)^1.41,0),0)</f>
        <v>0</v>
      </c>
      <c r="R85" s="116"/>
      <c r="S85" s="38">
        <f>IF( AND(R85&gt;7.95),ROUNDDOWN(7.86*(R85-7.95)^1.1,0),0)</f>
        <v>0</v>
      </c>
      <c r="T85" s="116"/>
      <c r="U85" s="71">
        <f>IF( AND(T85&gt;1.5),ROUNDDOWN(56.0211*(T85-1.5)^1.05,0),0)</f>
        <v>0</v>
      </c>
      <c r="W85" s="43">
        <f t="shared" si="4"/>
        <v>0</v>
      </c>
      <c r="X85" s="44">
        <f t="shared" si="5"/>
        <v>0</v>
      </c>
    </row>
    <row r="86" spans="1:24">
      <c r="A86" s="12"/>
      <c r="B86" s="19"/>
      <c r="C86" s="13"/>
      <c r="D86" s="23"/>
      <c r="F86" s="60">
        <f>I86+M86+O86+Q86+S86+U86</f>
        <v>0</v>
      </c>
      <c r="G86" s="55">
        <f>F82</f>
        <v>0</v>
      </c>
      <c r="H86" s="104"/>
      <c r="I86" s="72">
        <f>IF(AND(H86&gt;6.8, H86&lt;12.8),IF($B$5=1,ROUNDDOWN(46.0849*(12.76-H86)^1.81,0),ROUNDDOWN(46.0849*(13-H86)^1.81,)),0)</f>
        <v>0</v>
      </c>
      <c r="J86" s="108"/>
      <c r="K86" s="40" t="s">
        <v>26</v>
      </c>
      <c r="L86" s="111"/>
      <c r="M86" s="73">
        <f>X86</f>
        <v>0</v>
      </c>
      <c r="N86" s="114"/>
      <c r="O86" s="72">
        <f>IF( AND(N86&gt;75),ROUNDDOWN(1.84523*(N86-75)^1.348,0),0)</f>
        <v>0</v>
      </c>
      <c r="P86" s="114"/>
      <c r="Q86" s="72">
        <f>IF( AND(P86&gt;210),ROUNDDOWN(0.188807*(P86-210)^1.41,0),0)</f>
        <v>0</v>
      </c>
      <c r="R86" s="117"/>
      <c r="S86" s="72">
        <f>IF( AND(R86&gt;7.95),ROUNDDOWN(7.86*(R86-7.95)^1.1,0),0)</f>
        <v>0</v>
      </c>
      <c r="T86" s="117"/>
      <c r="U86" s="74">
        <f>IF( AND(T86&gt;1.5),ROUNDDOWN(56.0211*(T86-1.5)^1.05,0),0)</f>
        <v>0</v>
      </c>
      <c r="W86" s="43">
        <f t="shared" si="4"/>
        <v>0</v>
      </c>
      <c r="X86" s="44">
        <f t="shared" si="5"/>
        <v>0</v>
      </c>
    </row>
    <row r="87" spans="1:24" ht="13.8" thickBot="1">
      <c r="A87" s="9"/>
      <c r="B87" s="20"/>
      <c r="C87" s="26"/>
      <c r="D87" s="24"/>
      <c r="E87" s="21"/>
      <c r="F87" s="60">
        <f>I87+M87+O87+Q87+S87+U87</f>
        <v>0</v>
      </c>
      <c r="G87" s="56">
        <f>F82</f>
        <v>0</v>
      </c>
      <c r="H87" s="106"/>
      <c r="I87" s="58">
        <f>IF(AND(H87&gt;6.8, H87&lt;12.8),IF($B$5=1,ROUNDDOWN(46.0849*(12.76-H87)^1.81,0),ROUNDDOWN(46.0849*(13-H87)^1.81,)),0)</f>
        <v>0</v>
      </c>
      <c r="J87" s="109"/>
      <c r="K87" s="42" t="s">
        <v>26</v>
      </c>
      <c r="L87" s="112"/>
      <c r="M87" s="70">
        <f>X87</f>
        <v>0</v>
      </c>
      <c r="N87" s="115"/>
      <c r="O87" s="58">
        <f>IF( AND(N87&gt;75),ROUNDDOWN(1.84523*(N87-75)^1.348,0),0)</f>
        <v>0</v>
      </c>
      <c r="P87" s="115"/>
      <c r="Q87" s="58">
        <f>IF( AND(P87&gt;210),ROUNDDOWN(0.188807*(P87-210)^1.41,0),0)</f>
        <v>0</v>
      </c>
      <c r="R87" s="118"/>
      <c r="S87" s="58">
        <f>IF( AND(R87&gt;7.95),ROUNDDOWN(7.86*(R87-7.95)^1.1,0),0)</f>
        <v>0</v>
      </c>
      <c r="T87" s="118"/>
      <c r="U87" s="58">
        <f>IF( AND(T87&gt;1.5),ROUNDDOWN(56.0211*(T87-1.5)^1.05,0),0)</f>
        <v>0</v>
      </c>
      <c r="W87" s="43">
        <f t="shared" si="4"/>
        <v>0</v>
      </c>
      <c r="X87" s="48">
        <f t="shared" si="5"/>
        <v>0</v>
      </c>
    </row>
    <row r="88" spans="1:24" ht="13.8" thickBot="1">
      <c r="B88" s="53"/>
      <c r="F88" s="38"/>
      <c r="G88" s="18">
        <f>F82</f>
        <v>0</v>
      </c>
      <c r="I88" s="38"/>
      <c r="J88" s="46"/>
      <c r="K88" s="36"/>
      <c r="L88" s="45"/>
      <c r="M88" s="38"/>
      <c r="O88" s="38"/>
      <c r="Q88" s="38"/>
      <c r="S88" s="38"/>
      <c r="U88" s="38"/>
      <c r="W88" s="50"/>
      <c r="X88" s="51"/>
    </row>
    <row r="89" spans="1:24" ht="13.8" thickBot="1">
      <c r="A89" s="14">
        <v>13</v>
      </c>
      <c r="B89" s="52">
        <f>$B$5</f>
        <v>1</v>
      </c>
      <c r="C89" s="16"/>
      <c r="D89" s="17"/>
      <c r="E89" s="22" t="s">
        <v>49</v>
      </c>
      <c r="F89" s="62">
        <f>SUM(F90:F94)-MIN(F90:F94)</f>
        <v>0</v>
      </c>
      <c r="G89" s="54">
        <f>F89</f>
        <v>0</v>
      </c>
      <c r="H89" s="93"/>
      <c r="I89" s="94"/>
      <c r="J89" s="101"/>
      <c r="K89" s="96"/>
      <c r="L89" s="102"/>
      <c r="M89" s="98"/>
      <c r="N89" s="99"/>
      <c r="O89" s="94"/>
      <c r="P89" s="99"/>
      <c r="Q89" s="94"/>
      <c r="R89" s="100"/>
      <c r="S89" s="94"/>
      <c r="T89" s="100"/>
      <c r="U89" s="94"/>
      <c r="W89" s="50"/>
      <c r="X89" s="51"/>
    </row>
    <row r="90" spans="1:24">
      <c r="A90" s="11"/>
      <c r="B90" s="19"/>
      <c r="C90" s="25"/>
      <c r="D90" s="23"/>
      <c r="F90" s="60">
        <f>I90+M90+O90+Q90+S90+U90</f>
        <v>0</v>
      </c>
      <c r="G90" s="57">
        <f>F89</f>
        <v>0</v>
      </c>
      <c r="H90" s="103"/>
      <c r="I90" s="38">
        <f>IF(AND(H90&gt;6.8, H90&lt;12.8),IF($B$5=1,ROUNDDOWN(46.0849*(12.76-H90)^1.81,0),ROUNDDOWN(46.0849*(13-H90)^1.81,)),0)</f>
        <v>0</v>
      </c>
      <c r="J90" s="107"/>
      <c r="K90" s="41" t="s">
        <v>26</v>
      </c>
      <c r="L90" s="110"/>
      <c r="M90" s="59">
        <f>X90</f>
        <v>0</v>
      </c>
      <c r="N90" s="113"/>
      <c r="O90" s="38">
        <f>IF( AND(N90&gt;75),ROUNDDOWN(1.84523*(N90-75)^1.348,0),0)</f>
        <v>0</v>
      </c>
      <c r="P90" s="113"/>
      <c r="Q90" s="38">
        <f>IF( AND(P90&gt;210),ROUNDDOWN(0.188807*(P90-210)^1.41,0),0)</f>
        <v>0</v>
      </c>
      <c r="R90" s="116"/>
      <c r="S90" s="38">
        <f>IF( AND(R90&gt;7.95),ROUNDDOWN(7.86*(R90-7.95)^1.1,0),0)</f>
        <v>0</v>
      </c>
      <c r="T90" s="116"/>
      <c r="U90" s="71">
        <f>IF( AND(T90&gt;1.5),ROUNDDOWN(56.0211*(T90-1.5)^1.05,0),0)</f>
        <v>0</v>
      </c>
      <c r="W90" s="43">
        <f t="shared" ref="W90:W94" si="6">J90*60+L90</f>
        <v>0</v>
      </c>
      <c r="X90" s="49">
        <f t="shared" ref="X90:X94" si="7">IF(W90&gt;0,(INT(POWER(254-W90,1.88)*0.11193)),0)</f>
        <v>0</v>
      </c>
    </row>
    <row r="91" spans="1:24">
      <c r="A91" s="12"/>
      <c r="B91" s="19"/>
      <c r="C91" s="13"/>
      <c r="D91" s="23"/>
      <c r="F91" s="60">
        <f>I91+M91+O91+Q91+S91+U91</f>
        <v>0</v>
      </c>
      <c r="G91" s="55">
        <f>F89</f>
        <v>0</v>
      </c>
      <c r="H91" s="104"/>
      <c r="I91" s="72">
        <f>IF(AND(H91&gt;6.8, H91&lt;12.8),IF($B$5=1,ROUNDDOWN(46.0849*(12.76-H91)^1.81,0),ROUNDDOWN(46.0849*(13-H91)^1.81,)),0)</f>
        <v>0</v>
      </c>
      <c r="J91" s="108"/>
      <c r="K91" s="40" t="s">
        <v>26</v>
      </c>
      <c r="L91" s="111"/>
      <c r="M91" s="73">
        <f>X91</f>
        <v>0</v>
      </c>
      <c r="N91" s="114"/>
      <c r="O91" s="72">
        <f>IF( AND(N91&gt;75),ROUNDDOWN(1.84523*(N91-75)^1.348,0),0)</f>
        <v>0</v>
      </c>
      <c r="P91" s="114"/>
      <c r="Q91" s="72">
        <f>IF( AND(P91&gt;210),ROUNDDOWN(0.188807*(P91-210)^1.41,0),0)</f>
        <v>0</v>
      </c>
      <c r="R91" s="117"/>
      <c r="S91" s="72">
        <f>IF( AND(R91&gt;7.95),ROUNDDOWN(7.86*(R91-7.95)^1.1,0),0)</f>
        <v>0</v>
      </c>
      <c r="T91" s="117"/>
      <c r="U91" s="74">
        <f>IF( AND(T91&gt;1.5),ROUNDDOWN(56.0211*(T91-1.5)^1.05,0),0)</f>
        <v>0</v>
      </c>
      <c r="W91" s="43">
        <f t="shared" si="6"/>
        <v>0</v>
      </c>
      <c r="X91" s="44">
        <f t="shared" si="7"/>
        <v>0</v>
      </c>
    </row>
    <row r="92" spans="1:24">
      <c r="A92" s="12"/>
      <c r="B92" s="19"/>
      <c r="C92" s="13"/>
      <c r="D92" s="23"/>
      <c r="F92" s="60">
        <f>I92+M92+O92+Q92+S92+U92</f>
        <v>0</v>
      </c>
      <c r="G92" s="55">
        <f>F89</f>
        <v>0</v>
      </c>
      <c r="H92" s="103"/>
      <c r="I92" s="38">
        <f>IF(AND(H92&gt;6.8, H92&lt;12.8),IF($B$5=1,ROUNDDOWN(46.0849*(12.76-H92)^1.81,0),ROUNDDOWN(46.0849*(13-H92)^1.81,)),0)</f>
        <v>0</v>
      </c>
      <c r="J92" s="107"/>
      <c r="K92" s="41" t="s">
        <v>26</v>
      </c>
      <c r="L92" s="110"/>
      <c r="M92" s="59">
        <f>X92</f>
        <v>0</v>
      </c>
      <c r="N92" s="113"/>
      <c r="O92" s="38">
        <f>IF( AND(N92&gt;75),ROUNDDOWN(1.84523*(N92-75)^1.348,0),0)</f>
        <v>0</v>
      </c>
      <c r="P92" s="113"/>
      <c r="Q92" s="38">
        <f>IF( AND(P92&gt;210),ROUNDDOWN(0.188807*(P92-210)^1.41,0),0)</f>
        <v>0</v>
      </c>
      <c r="R92" s="116"/>
      <c r="S92" s="38">
        <f>IF( AND(R92&gt;7.95),ROUNDDOWN(7.86*(R92-7.95)^1.1,0),0)</f>
        <v>0</v>
      </c>
      <c r="T92" s="116"/>
      <c r="U92" s="71">
        <f>IF( AND(T92&gt;1.5),ROUNDDOWN(56.0211*(T92-1.5)^1.05,0),0)</f>
        <v>0</v>
      </c>
      <c r="W92" s="43">
        <f t="shared" si="6"/>
        <v>0</v>
      </c>
      <c r="X92" s="44">
        <f t="shared" si="7"/>
        <v>0</v>
      </c>
    </row>
    <row r="93" spans="1:24">
      <c r="A93" s="12"/>
      <c r="B93" s="19"/>
      <c r="C93" s="13"/>
      <c r="D93" s="23"/>
      <c r="F93" s="60">
        <f>I93+M93+O93+Q93+S93+U93</f>
        <v>0</v>
      </c>
      <c r="G93" s="55">
        <f>F89</f>
        <v>0</v>
      </c>
      <c r="H93" s="104"/>
      <c r="I93" s="72">
        <f>IF(AND(H93&gt;6.8, H93&lt;12.8),IF($B$5=1,ROUNDDOWN(46.0849*(12.76-H93)^1.81,0),ROUNDDOWN(46.0849*(13-H93)^1.81,)),0)</f>
        <v>0</v>
      </c>
      <c r="J93" s="108"/>
      <c r="K93" s="40" t="s">
        <v>26</v>
      </c>
      <c r="L93" s="111"/>
      <c r="M93" s="73">
        <f>X93</f>
        <v>0</v>
      </c>
      <c r="N93" s="114"/>
      <c r="O93" s="72">
        <f>IF( AND(N93&gt;75),ROUNDDOWN(1.84523*(N93-75)^1.348,0),0)</f>
        <v>0</v>
      </c>
      <c r="P93" s="114"/>
      <c r="Q93" s="72">
        <f>IF( AND(P93&gt;210),ROUNDDOWN(0.188807*(P93-210)^1.41,0),0)</f>
        <v>0</v>
      </c>
      <c r="R93" s="117"/>
      <c r="S93" s="72">
        <f>IF( AND(R93&gt;7.95),ROUNDDOWN(7.86*(R93-7.95)^1.1,0),0)</f>
        <v>0</v>
      </c>
      <c r="T93" s="117"/>
      <c r="U93" s="74">
        <f>IF( AND(T93&gt;1.5),ROUNDDOWN(56.0211*(T93-1.5)^1.05,0),0)</f>
        <v>0</v>
      </c>
      <c r="W93" s="43">
        <f t="shared" si="6"/>
        <v>0</v>
      </c>
      <c r="X93" s="44">
        <f t="shared" si="7"/>
        <v>0</v>
      </c>
    </row>
    <row r="94" spans="1:24" ht="13.8" thickBot="1">
      <c r="A94" s="9"/>
      <c r="B94" s="20"/>
      <c r="C94" s="26"/>
      <c r="D94" s="24"/>
      <c r="E94" s="21"/>
      <c r="F94" s="60">
        <f>I94+M94+O94+Q94+S94+U94</f>
        <v>0</v>
      </c>
      <c r="G94" s="56">
        <f>F89</f>
        <v>0</v>
      </c>
      <c r="H94" s="106"/>
      <c r="I94" s="58">
        <f>IF(AND(H94&gt;6.8, H94&lt;12.8),IF($B$5=1,ROUNDDOWN(46.0849*(12.76-H94)^1.81,0),ROUNDDOWN(46.0849*(13-H94)^1.81,)),0)</f>
        <v>0</v>
      </c>
      <c r="J94" s="109"/>
      <c r="K94" s="42" t="s">
        <v>26</v>
      </c>
      <c r="L94" s="112"/>
      <c r="M94" s="70">
        <f>X94</f>
        <v>0</v>
      </c>
      <c r="N94" s="115"/>
      <c r="O94" s="58">
        <f>IF( AND(N94&gt;75),ROUNDDOWN(1.84523*(N94-75)^1.348,0),0)</f>
        <v>0</v>
      </c>
      <c r="P94" s="115"/>
      <c r="Q94" s="58">
        <f>IF( AND(P94&gt;210),ROUNDDOWN(0.188807*(P94-210)^1.41,0),0)</f>
        <v>0</v>
      </c>
      <c r="R94" s="118"/>
      <c r="S94" s="58">
        <f>IF( AND(R94&gt;7.95),ROUNDDOWN(7.86*(R94-7.95)^1.1,0),0)</f>
        <v>0</v>
      </c>
      <c r="T94" s="118"/>
      <c r="U94" s="58">
        <f>IF( AND(T94&gt;1.5),ROUNDDOWN(56.0211*(T94-1.5)^1.05,0),0)</f>
        <v>0</v>
      </c>
      <c r="W94" s="43">
        <f t="shared" si="6"/>
        <v>0</v>
      </c>
      <c r="X94" s="48">
        <f t="shared" si="7"/>
        <v>0</v>
      </c>
    </row>
    <row r="95" spans="1:24" ht="13.8" thickBot="1">
      <c r="B95" s="53"/>
      <c r="G95" s="18">
        <f>F89</f>
        <v>0</v>
      </c>
      <c r="W95" s="50"/>
      <c r="X95" s="51"/>
    </row>
    <row r="96" spans="1:24" ht="13.8" thickBot="1">
      <c r="A96" s="14">
        <v>14</v>
      </c>
      <c r="B96" s="52">
        <f>$B$5</f>
        <v>1</v>
      </c>
      <c r="C96" s="16"/>
      <c r="D96" s="17"/>
      <c r="E96" s="22" t="s">
        <v>49</v>
      </c>
      <c r="F96" s="62">
        <f>SUM(F97:F101)-MIN(F97:F101)</f>
        <v>0</v>
      </c>
      <c r="G96" s="54">
        <f>F96</f>
        <v>0</v>
      </c>
      <c r="H96" s="93"/>
      <c r="I96" s="94"/>
      <c r="J96" s="101"/>
      <c r="K96" s="96"/>
      <c r="L96" s="102"/>
      <c r="M96" s="98"/>
      <c r="N96" s="99"/>
      <c r="O96" s="94"/>
      <c r="P96" s="99"/>
      <c r="Q96" s="94"/>
      <c r="R96" s="100"/>
      <c r="S96" s="94"/>
      <c r="T96" s="100"/>
      <c r="U96" s="94"/>
      <c r="W96" s="50"/>
      <c r="X96" s="51"/>
    </row>
    <row r="97" spans="1:24">
      <c r="A97" s="11"/>
      <c r="B97" s="19"/>
      <c r="C97" s="25"/>
      <c r="D97" s="23"/>
      <c r="F97" s="60">
        <f>I97+M97+O97+Q97+S97+U97</f>
        <v>0</v>
      </c>
      <c r="G97" s="57">
        <f>F96</f>
        <v>0</v>
      </c>
      <c r="H97" s="103"/>
      <c r="I97" s="38">
        <f>IF(AND(H97&gt;6.8, H97&lt;12.8),IF($B$5=1,ROUNDDOWN(46.0849*(12.76-H97)^1.81,0),ROUNDDOWN(46.0849*(13-H97)^1.81,)),0)</f>
        <v>0</v>
      </c>
      <c r="J97" s="107"/>
      <c r="K97" s="41" t="s">
        <v>26</v>
      </c>
      <c r="L97" s="110"/>
      <c r="M97" s="59">
        <f>X97</f>
        <v>0</v>
      </c>
      <c r="N97" s="113"/>
      <c r="O97" s="38">
        <f>IF( AND(N97&gt;75),ROUNDDOWN(1.84523*(N97-75)^1.348,0),0)</f>
        <v>0</v>
      </c>
      <c r="P97" s="113"/>
      <c r="Q97" s="38">
        <f>IF( AND(P97&gt;210),ROUNDDOWN(0.188807*(P97-210)^1.41,0),0)</f>
        <v>0</v>
      </c>
      <c r="R97" s="116"/>
      <c r="S97" s="38">
        <f>IF( AND(R97&gt;7.95),ROUNDDOWN(7.86*(R97-7.95)^1.1,0),0)</f>
        <v>0</v>
      </c>
      <c r="T97" s="116"/>
      <c r="U97" s="71">
        <f>IF( AND(T97&gt;1.5),ROUNDDOWN(56.0211*(T97-1.5)^1.05,0),0)</f>
        <v>0</v>
      </c>
      <c r="W97" s="43">
        <f t="shared" ref="W97:W101" si="8">J97*60+L97</f>
        <v>0</v>
      </c>
      <c r="X97" s="49">
        <f t="shared" ref="X97:X101" si="9">IF(W97&gt;0,(INT(POWER(254-W97,1.88)*0.11193)),0)</f>
        <v>0</v>
      </c>
    </row>
    <row r="98" spans="1:24">
      <c r="A98" s="12"/>
      <c r="B98" s="19"/>
      <c r="C98" s="13"/>
      <c r="D98" s="23"/>
      <c r="F98" s="60">
        <f>I98+M98+O98+Q98+S98+U98</f>
        <v>0</v>
      </c>
      <c r="G98" s="55">
        <f>F96</f>
        <v>0</v>
      </c>
      <c r="H98" s="104"/>
      <c r="I98" s="72">
        <f>IF(AND(H98&gt;6.8, H98&lt;12.8),IF($B$5=1,ROUNDDOWN(46.0849*(12.76-H98)^1.81,0),ROUNDDOWN(46.0849*(13-H98)^1.81,)),0)</f>
        <v>0</v>
      </c>
      <c r="J98" s="108"/>
      <c r="K98" s="40" t="s">
        <v>26</v>
      </c>
      <c r="L98" s="111"/>
      <c r="M98" s="73">
        <f>X98</f>
        <v>0</v>
      </c>
      <c r="N98" s="114"/>
      <c r="O98" s="72">
        <f>IF( AND(N98&gt;75),ROUNDDOWN(1.84523*(N98-75)^1.348,0),0)</f>
        <v>0</v>
      </c>
      <c r="P98" s="114"/>
      <c r="Q98" s="72">
        <f>IF( AND(P98&gt;210),ROUNDDOWN(0.188807*(P98-210)^1.41,0),0)</f>
        <v>0</v>
      </c>
      <c r="R98" s="117"/>
      <c r="S98" s="72">
        <f>IF( AND(R98&gt;7.95),ROUNDDOWN(7.86*(R98-7.95)^1.1,0),0)</f>
        <v>0</v>
      </c>
      <c r="T98" s="117"/>
      <c r="U98" s="74">
        <f>IF( AND(T98&gt;1.5),ROUNDDOWN(56.0211*(T98-1.5)^1.05,0),0)</f>
        <v>0</v>
      </c>
      <c r="W98" s="43">
        <f t="shared" si="8"/>
        <v>0</v>
      </c>
      <c r="X98" s="44">
        <f t="shared" si="9"/>
        <v>0</v>
      </c>
    </row>
    <row r="99" spans="1:24">
      <c r="A99" s="12"/>
      <c r="B99" s="19"/>
      <c r="C99" s="13"/>
      <c r="D99" s="23"/>
      <c r="F99" s="60">
        <f>I99+M99+O99+Q99+S99+U99</f>
        <v>0</v>
      </c>
      <c r="G99" s="55">
        <f>F96</f>
        <v>0</v>
      </c>
      <c r="H99" s="103"/>
      <c r="I99" s="38">
        <f>IF(AND(H99&gt;6.8, H99&lt;12.8),IF($B$5=1,ROUNDDOWN(46.0849*(12.76-H99)^1.81,0),ROUNDDOWN(46.0849*(13-H99)^1.81,)),0)</f>
        <v>0</v>
      </c>
      <c r="J99" s="107"/>
      <c r="K99" s="41" t="s">
        <v>26</v>
      </c>
      <c r="L99" s="110"/>
      <c r="M99" s="59">
        <f>X99</f>
        <v>0</v>
      </c>
      <c r="N99" s="113"/>
      <c r="O99" s="38">
        <f>IF( AND(N99&gt;75),ROUNDDOWN(1.84523*(N99-75)^1.348,0),0)</f>
        <v>0</v>
      </c>
      <c r="P99" s="113"/>
      <c r="Q99" s="38">
        <f>IF( AND(P99&gt;210),ROUNDDOWN(0.188807*(P99-210)^1.41,0),0)</f>
        <v>0</v>
      </c>
      <c r="R99" s="116"/>
      <c r="S99" s="38">
        <f>IF( AND(R99&gt;7.95),ROUNDDOWN(7.86*(R99-7.95)^1.1,0),0)</f>
        <v>0</v>
      </c>
      <c r="T99" s="116"/>
      <c r="U99" s="71">
        <f>IF( AND(T99&gt;1.5),ROUNDDOWN(56.0211*(T99-1.5)^1.05,0),0)</f>
        <v>0</v>
      </c>
      <c r="W99" s="43">
        <f t="shared" si="8"/>
        <v>0</v>
      </c>
      <c r="X99" s="44">
        <f t="shared" si="9"/>
        <v>0</v>
      </c>
    </row>
    <row r="100" spans="1:24">
      <c r="A100" s="12"/>
      <c r="B100" s="19"/>
      <c r="C100" s="13"/>
      <c r="D100" s="23"/>
      <c r="F100" s="60">
        <f>I100+M100+O100+Q100+S100+U100</f>
        <v>0</v>
      </c>
      <c r="G100" s="55">
        <f>F96</f>
        <v>0</v>
      </c>
      <c r="H100" s="104"/>
      <c r="I100" s="72">
        <f>IF(AND(H100&gt;6.8, H100&lt;12.8),IF($B$5=1,ROUNDDOWN(46.0849*(12.76-H100)^1.81,0),ROUNDDOWN(46.0849*(13-H100)^1.81,)),0)</f>
        <v>0</v>
      </c>
      <c r="J100" s="108"/>
      <c r="K100" s="40" t="s">
        <v>26</v>
      </c>
      <c r="L100" s="111"/>
      <c r="M100" s="73">
        <f>X100</f>
        <v>0</v>
      </c>
      <c r="N100" s="114"/>
      <c r="O100" s="72">
        <f>IF( AND(N100&gt;75),ROUNDDOWN(1.84523*(N100-75)^1.348,0),0)</f>
        <v>0</v>
      </c>
      <c r="P100" s="114"/>
      <c r="Q100" s="72">
        <f>IF( AND(P100&gt;210),ROUNDDOWN(0.188807*(P100-210)^1.41,0),0)</f>
        <v>0</v>
      </c>
      <c r="R100" s="117"/>
      <c r="S100" s="72">
        <f>IF( AND(R100&gt;7.95),ROUNDDOWN(7.86*(R100-7.95)^1.1,0),0)</f>
        <v>0</v>
      </c>
      <c r="T100" s="117"/>
      <c r="U100" s="74">
        <f>IF( AND(T100&gt;1.5),ROUNDDOWN(56.0211*(T100-1.5)^1.05,0),0)</f>
        <v>0</v>
      </c>
      <c r="W100" s="43">
        <f t="shared" si="8"/>
        <v>0</v>
      </c>
      <c r="X100" s="44">
        <f t="shared" si="9"/>
        <v>0</v>
      </c>
    </row>
    <row r="101" spans="1:24" ht="13.8" thickBot="1">
      <c r="A101" s="9"/>
      <c r="B101" s="20"/>
      <c r="C101" s="26"/>
      <c r="D101" s="24"/>
      <c r="E101" s="21"/>
      <c r="F101" s="60">
        <f>I101+M101+O101+Q101+S101+U101</f>
        <v>0</v>
      </c>
      <c r="G101" s="56">
        <f>F96</f>
        <v>0</v>
      </c>
      <c r="H101" s="106"/>
      <c r="I101" s="58">
        <f>IF(AND(H101&gt;6.8, H101&lt;12.8),IF($B$5=1,ROUNDDOWN(46.0849*(12.76-H101)^1.81,0),ROUNDDOWN(46.0849*(13-H101)^1.81,)),0)</f>
        <v>0</v>
      </c>
      <c r="J101" s="109"/>
      <c r="K101" s="42" t="s">
        <v>26</v>
      </c>
      <c r="L101" s="112"/>
      <c r="M101" s="70">
        <f>X101</f>
        <v>0</v>
      </c>
      <c r="N101" s="115"/>
      <c r="O101" s="58">
        <f>IF( AND(N101&gt;75),ROUNDDOWN(1.84523*(N101-75)^1.348,0),0)</f>
        <v>0</v>
      </c>
      <c r="P101" s="115"/>
      <c r="Q101" s="58">
        <f>IF( AND(P101&gt;210),ROUNDDOWN(0.188807*(P101-210)^1.41,0),0)</f>
        <v>0</v>
      </c>
      <c r="R101" s="118"/>
      <c r="S101" s="58">
        <f>IF( AND(R101&gt;7.95),ROUNDDOWN(7.86*(R101-7.95)^1.1,0),0)</f>
        <v>0</v>
      </c>
      <c r="T101" s="118"/>
      <c r="U101" s="58">
        <f>IF( AND(T101&gt;1.5),ROUNDDOWN(56.0211*(T101-1.5)^1.05,0),0)</f>
        <v>0</v>
      </c>
      <c r="W101" s="43">
        <f t="shared" si="8"/>
        <v>0</v>
      </c>
      <c r="X101" s="48">
        <f t="shared" si="9"/>
        <v>0</v>
      </c>
    </row>
    <row r="102" spans="1:24" ht="13.8" thickBot="1">
      <c r="B102" s="53"/>
      <c r="F102" s="38"/>
      <c r="G102" s="18">
        <f>F96</f>
        <v>0</v>
      </c>
      <c r="I102" s="38"/>
      <c r="J102" s="46"/>
      <c r="K102" s="36"/>
      <c r="L102" s="45"/>
      <c r="M102" s="38"/>
      <c r="O102" s="38"/>
      <c r="Q102" s="38"/>
      <c r="S102" s="38"/>
      <c r="U102" s="38"/>
      <c r="W102" s="50"/>
      <c r="X102" s="51"/>
    </row>
    <row r="103" spans="1:24" ht="13.8" thickBot="1">
      <c r="A103" s="14">
        <v>15</v>
      </c>
      <c r="B103" s="52">
        <f>$B$5</f>
        <v>1</v>
      </c>
      <c r="C103" s="16"/>
      <c r="D103" s="17"/>
      <c r="E103" s="22" t="s">
        <v>49</v>
      </c>
      <c r="F103" s="62">
        <f>SUM(F104:F108)-MIN(F104:F108)</f>
        <v>0</v>
      </c>
      <c r="G103" s="54">
        <f>F103</f>
        <v>0</v>
      </c>
      <c r="H103" s="93"/>
      <c r="I103" s="94"/>
      <c r="J103" s="101"/>
      <c r="K103" s="96"/>
      <c r="L103" s="102"/>
      <c r="M103" s="98"/>
      <c r="N103" s="99"/>
      <c r="O103" s="94"/>
      <c r="P103" s="99"/>
      <c r="Q103" s="94"/>
      <c r="R103" s="100"/>
      <c r="S103" s="94"/>
      <c r="T103" s="100"/>
      <c r="U103" s="94"/>
      <c r="W103" s="50"/>
      <c r="X103" s="51"/>
    </row>
    <row r="104" spans="1:24">
      <c r="A104" s="11"/>
      <c r="B104" s="19"/>
      <c r="C104" s="25"/>
      <c r="D104" s="23"/>
      <c r="F104" s="60">
        <f>I104+M104+O104+Q104+S104+U104</f>
        <v>0</v>
      </c>
      <c r="G104" s="57">
        <f>F103</f>
        <v>0</v>
      </c>
      <c r="H104" s="103"/>
      <c r="I104" s="38">
        <f>IF(AND(H104&gt;6.8, H104&lt;12.8),IF($B$5=1,ROUNDDOWN(46.0849*(12.76-H104)^1.81,0),ROUNDDOWN(46.0849*(13-H104)^1.81,)),0)</f>
        <v>0</v>
      </c>
      <c r="J104" s="107"/>
      <c r="K104" s="41" t="s">
        <v>26</v>
      </c>
      <c r="L104" s="110"/>
      <c r="M104" s="59">
        <f>X104</f>
        <v>0</v>
      </c>
      <c r="N104" s="113"/>
      <c r="O104" s="38">
        <f>IF( AND(N104&gt;75),ROUNDDOWN(1.84523*(N104-75)^1.348,0),0)</f>
        <v>0</v>
      </c>
      <c r="P104" s="113"/>
      <c r="Q104" s="38">
        <f>IF( AND(P104&gt;210),ROUNDDOWN(0.188807*(P104-210)^1.41,0),0)</f>
        <v>0</v>
      </c>
      <c r="R104" s="116"/>
      <c r="S104" s="38">
        <f>IF( AND(R104&gt;7.95),ROUNDDOWN(7.86*(R104-7.95)^1.1,0),0)</f>
        <v>0</v>
      </c>
      <c r="T104" s="116"/>
      <c r="U104" s="71">
        <f>IF( AND(T104&gt;1.5),ROUNDDOWN(56.0211*(T104-1.5)^1.05,0),0)</f>
        <v>0</v>
      </c>
      <c r="W104" s="43">
        <f t="shared" ref="W104:W108" si="10">J104*60+L104</f>
        <v>0</v>
      </c>
      <c r="X104" s="49">
        <f t="shared" ref="X104:X108" si="11">IF(W104&gt;0,(INT(POWER(254-W104,1.88)*0.11193)),0)</f>
        <v>0</v>
      </c>
    </row>
    <row r="105" spans="1:24">
      <c r="A105" s="12"/>
      <c r="B105" s="19"/>
      <c r="C105" s="13"/>
      <c r="D105" s="23"/>
      <c r="F105" s="60">
        <f>I105+M105+O105+Q105+S105+U105</f>
        <v>0</v>
      </c>
      <c r="G105" s="55">
        <f>F103</f>
        <v>0</v>
      </c>
      <c r="H105" s="104"/>
      <c r="I105" s="72">
        <f>IF(AND(H105&gt;6.8, H105&lt;12.8),IF($B$5=1,ROUNDDOWN(46.0849*(12.76-H105)^1.81,0),ROUNDDOWN(46.0849*(13-H105)^1.81,)),0)</f>
        <v>0</v>
      </c>
      <c r="J105" s="108"/>
      <c r="K105" s="40" t="s">
        <v>26</v>
      </c>
      <c r="L105" s="111"/>
      <c r="M105" s="73">
        <f>X105</f>
        <v>0</v>
      </c>
      <c r="N105" s="114"/>
      <c r="O105" s="72">
        <f>IF( AND(N105&gt;75),ROUNDDOWN(1.84523*(N105-75)^1.348,0),0)</f>
        <v>0</v>
      </c>
      <c r="P105" s="114"/>
      <c r="Q105" s="72">
        <f>IF( AND(P105&gt;210),ROUNDDOWN(0.188807*(P105-210)^1.41,0),0)</f>
        <v>0</v>
      </c>
      <c r="R105" s="117"/>
      <c r="S105" s="72">
        <f>IF( AND(R105&gt;7.95),ROUNDDOWN(7.86*(R105-7.95)^1.1,0),0)</f>
        <v>0</v>
      </c>
      <c r="T105" s="117"/>
      <c r="U105" s="74">
        <f>IF( AND(T105&gt;1.5),ROUNDDOWN(56.0211*(T105-1.5)^1.05,0),0)</f>
        <v>0</v>
      </c>
      <c r="W105" s="43">
        <f t="shared" si="10"/>
        <v>0</v>
      </c>
      <c r="X105" s="44">
        <f t="shared" si="11"/>
        <v>0</v>
      </c>
    </row>
    <row r="106" spans="1:24">
      <c r="A106" s="12"/>
      <c r="B106" s="19"/>
      <c r="C106" s="13"/>
      <c r="D106" s="23"/>
      <c r="F106" s="60">
        <f>I106+M106+O106+Q106+S106+U106</f>
        <v>0</v>
      </c>
      <c r="G106" s="55">
        <f>F103</f>
        <v>0</v>
      </c>
      <c r="H106" s="103"/>
      <c r="I106" s="38">
        <f>IF(AND(H106&gt;6.8, H106&lt;12.8),IF($B$5=1,ROUNDDOWN(46.0849*(12.76-H106)^1.81,0),ROUNDDOWN(46.0849*(13-H106)^1.81,)),0)</f>
        <v>0</v>
      </c>
      <c r="J106" s="107"/>
      <c r="K106" s="41" t="s">
        <v>26</v>
      </c>
      <c r="L106" s="110"/>
      <c r="M106" s="59">
        <f>X106</f>
        <v>0</v>
      </c>
      <c r="N106" s="113"/>
      <c r="O106" s="38">
        <f>IF( AND(N106&gt;75),ROUNDDOWN(1.84523*(N106-75)^1.348,0),0)</f>
        <v>0</v>
      </c>
      <c r="P106" s="113"/>
      <c r="Q106" s="38">
        <f>IF( AND(P106&gt;210),ROUNDDOWN(0.188807*(P106-210)^1.41,0),0)</f>
        <v>0</v>
      </c>
      <c r="R106" s="116"/>
      <c r="S106" s="38">
        <f>IF( AND(R106&gt;7.95),ROUNDDOWN(7.86*(R106-7.95)^1.1,0),0)</f>
        <v>0</v>
      </c>
      <c r="T106" s="116"/>
      <c r="U106" s="71">
        <f>IF( AND(T106&gt;1.5),ROUNDDOWN(56.0211*(T106-1.5)^1.05,0),0)</f>
        <v>0</v>
      </c>
      <c r="W106" s="43">
        <f t="shared" si="10"/>
        <v>0</v>
      </c>
      <c r="X106" s="44">
        <f t="shared" si="11"/>
        <v>0</v>
      </c>
    </row>
    <row r="107" spans="1:24">
      <c r="A107" s="12"/>
      <c r="B107" s="19"/>
      <c r="C107" s="13"/>
      <c r="D107" s="23"/>
      <c r="F107" s="60">
        <f>I107+M107+O107+Q107+S107+U107</f>
        <v>0</v>
      </c>
      <c r="G107" s="55">
        <f>F103</f>
        <v>0</v>
      </c>
      <c r="H107" s="104"/>
      <c r="I107" s="72">
        <f>IF(AND(H107&gt;6.8, H107&lt;12.8),IF($B$5=1,ROUNDDOWN(46.0849*(12.76-H107)^1.81,0),ROUNDDOWN(46.0849*(13-H107)^1.81,)),0)</f>
        <v>0</v>
      </c>
      <c r="J107" s="108"/>
      <c r="K107" s="40" t="s">
        <v>26</v>
      </c>
      <c r="L107" s="111"/>
      <c r="M107" s="73">
        <f>X107</f>
        <v>0</v>
      </c>
      <c r="N107" s="114"/>
      <c r="O107" s="72">
        <f>IF( AND(N107&gt;75),ROUNDDOWN(1.84523*(N107-75)^1.348,0),0)</f>
        <v>0</v>
      </c>
      <c r="P107" s="114"/>
      <c r="Q107" s="72">
        <f>IF( AND(P107&gt;210),ROUNDDOWN(0.188807*(P107-210)^1.41,0),0)</f>
        <v>0</v>
      </c>
      <c r="R107" s="117"/>
      <c r="S107" s="72">
        <f>IF( AND(R107&gt;7.95),ROUNDDOWN(7.86*(R107-7.95)^1.1,0),0)</f>
        <v>0</v>
      </c>
      <c r="T107" s="117"/>
      <c r="U107" s="74">
        <f>IF( AND(T107&gt;1.5),ROUNDDOWN(56.0211*(T107-1.5)^1.05,0),0)</f>
        <v>0</v>
      </c>
      <c r="W107" s="43">
        <f t="shared" si="10"/>
        <v>0</v>
      </c>
      <c r="X107" s="44">
        <f t="shared" si="11"/>
        <v>0</v>
      </c>
    </row>
    <row r="108" spans="1:24" ht="13.8" thickBot="1">
      <c r="A108" s="9"/>
      <c r="B108" s="20"/>
      <c r="C108" s="26"/>
      <c r="D108" s="24"/>
      <c r="E108" s="21"/>
      <c r="F108" s="60">
        <f>I108+M108+O108+Q108+S108+U108</f>
        <v>0</v>
      </c>
      <c r="G108" s="56">
        <f>F103</f>
        <v>0</v>
      </c>
      <c r="H108" s="106"/>
      <c r="I108" s="58">
        <f>IF(AND(H108&gt;6.8, H108&lt;12.8),IF($B$5=1,ROUNDDOWN(46.0849*(12.76-H108)^1.81,0),ROUNDDOWN(46.0849*(13-H108)^1.81,)),0)</f>
        <v>0</v>
      </c>
      <c r="J108" s="109"/>
      <c r="K108" s="42" t="s">
        <v>26</v>
      </c>
      <c r="L108" s="112"/>
      <c r="M108" s="70">
        <f>X108</f>
        <v>0</v>
      </c>
      <c r="N108" s="115"/>
      <c r="O108" s="58">
        <f>IF( AND(N108&gt;75),ROUNDDOWN(1.84523*(N108-75)^1.348,0),0)</f>
        <v>0</v>
      </c>
      <c r="P108" s="115"/>
      <c r="Q108" s="58">
        <f>IF( AND(P108&gt;210),ROUNDDOWN(0.188807*(P108-210)^1.41,0),0)</f>
        <v>0</v>
      </c>
      <c r="R108" s="118"/>
      <c r="S108" s="58">
        <f>IF( AND(R108&gt;7.95),ROUNDDOWN(7.86*(R108-7.95)^1.1,0),0)</f>
        <v>0</v>
      </c>
      <c r="T108" s="118"/>
      <c r="U108" s="58">
        <f>IF( AND(T108&gt;1.5),ROUNDDOWN(56.0211*(T108-1.5)^1.05,0),0)</f>
        <v>0</v>
      </c>
      <c r="W108" s="43">
        <f t="shared" si="10"/>
        <v>0</v>
      </c>
      <c r="X108" s="48">
        <f t="shared" si="11"/>
        <v>0</v>
      </c>
    </row>
    <row r="109" spans="1:24" ht="13.8" thickBot="1">
      <c r="B109" s="53"/>
      <c r="F109" s="38"/>
      <c r="G109" s="18">
        <f>F103</f>
        <v>0</v>
      </c>
      <c r="I109" s="38"/>
      <c r="J109" s="46"/>
      <c r="K109" s="36"/>
      <c r="L109" s="45"/>
      <c r="M109" s="38"/>
      <c r="O109" s="38"/>
      <c r="Q109" s="38"/>
      <c r="S109" s="38"/>
      <c r="U109" s="38"/>
      <c r="W109" s="50"/>
      <c r="X109" s="51"/>
    </row>
    <row r="110" spans="1:24" ht="13.8" thickBot="1">
      <c r="A110" s="14">
        <v>16</v>
      </c>
      <c r="B110" s="52">
        <f>$B$5</f>
        <v>1</v>
      </c>
      <c r="C110" s="16"/>
      <c r="D110" s="17"/>
      <c r="E110" s="22" t="s">
        <v>49</v>
      </c>
      <c r="F110" s="62">
        <f>SUM(F111:F115)-MIN(F111:F115)</f>
        <v>0</v>
      </c>
      <c r="G110" s="54">
        <f>F110</f>
        <v>0</v>
      </c>
      <c r="H110" s="93"/>
      <c r="I110" s="94"/>
      <c r="J110" s="101"/>
      <c r="K110" s="96"/>
      <c r="L110" s="102"/>
      <c r="M110" s="98"/>
      <c r="N110" s="99"/>
      <c r="O110" s="94"/>
      <c r="P110" s="99"/>
      <c r="Q110" s="94"/>
      <c r="R110" s="100"/>
      <c r="S110" s="94"/>
      <c r="T110" s="100"/>
      <c r="U110" s="94"/>
      <c r="W110" s="50"/>
      <c r="X110" s="51"/>
    </row>
    <row r="111" spans="1:24">
      <c r="A111" s="11"/>
      <c r="B111" s="19"/>
      <c r="C111" s="25"/>
      <c r="D111" s="23"/>
      <c r="F111" s="60">
        <f>I111+M111+O111+Q111+S111+U111</f>
        <v>0</v>
      </c>
      <c r="G111" s="57">
        <f>F110</f>
        <v>0</v>
      </c>
      <c r="H111" s="103"/>
      <c r="I111" s="38">
        <f>IF(AND(H111&gt;6.8, H111&lt;12.8),IF($B$5=1,ROUNDDOWN(46.0849*(12.76-H111)^1.81,0),ROUNDDOWN(46.0849*(13-H111)^1.81,)),0)</f>
        <v>0</v>
      </c>
      <c r="J111" s="107"/>
      <c r="K111" s="41" t="s">
        <v>26</v>
      </c>
      <c r="L111" s="110"/>
      <c r="M111" s="59">
        <f>X111</f>
        <v>0</v>
      </c>
      <c r="N111" s="113"/>
      <c r="O111" s="38">
        <f>IF( AND(N111&gt;75),ROUNDDOWN(1.84523*(N111-75)^1.348,0),0)</f>
        <v>0</v>
      </c>
      <c r="P111" s="113"/>
      <c r="Q111" s="38">
        <f>IF( AND(P111&gt;210),ROUNDDOWN(0.188807*(P111-210)^1.41,0),0)</f>
        <v>0</v>
      </c>
      <c r="R111" s="116"/>
      <c r="S111" s="38">
        <f>IF( AND(R111&gt;7.95),ROUNDDOWN(7.86*(R111-7.95)^1.1,0),0)</f>
        <v>0</v>
      </c>
      <c r="T111" s="116"/>
      <c r="U111" s="71">
        <f>IF( AND(T111&gt;1.5),ROUNDDOWN(56.0211*(T111-1.5)^1.05,0),0)</f>
        <v>0</v>
      </c>
      <c r="W111" s="43">
        <f t="shared" ref="W111:W112" si="12">J111*60+L111</f>
        <v>0</v>
      </c>
      <c r="X111" s="49">
        <f t="shared" ref="X111:X112" si="13">IF(W111&gt;0,(INT(POWER(254-W111,1.88)*0.11193)),0)</f>
        <v>0</v>
      </c>
    </row>
    <row r="112" spans="1:24">
      <c r="A112" s="12"/>
      <c r="B112" s="19"/>
      <c r="C112" s="13"/>
      <c r="D112" s="23"/>
      <c r="F112" s="60">
        <f>I112+M112+O112+Q112+S112+U112</f>
        <v>0</v>
      </c>
      <c r="G112" s="55">
        <f>F110</f>
        <v>0</v>
      </c>
      <c r="H112" s="104"/>
      <c r="I112" s="72">
        <f>IF(AND(H112&gt;6.8, H112&lt;12.8),IF($B$5=1,ROUNDDOWN(46.0849*(12.76-H112)^1.81,0),ROUNDDOWN(46.0849*(13-H112)^1.81,)),0)</f>
        <v>0</v>
      </c>
      <c r="J112" s="108"/>
      <c r="K112" s="40" t="s">
        <v>26</v>
      </c>
      <c r="L112" s="111"/>
      <c r="M112" s="73">
        <f>X112</f>
        <v>0</v>
      </c>
      <c r="N112" s="114"/>
      <c r="O112" s="72">
        <f>IF( AND(N112&gt;75),ROUNDDOWN(1.84523*(N112-75)^1.348,0),0)</f>
        <v>0</v>
      </c>
      <c r="P112" s="114"/>
      <c r="Q112" s="72">
        <f>IF( AND(P112&gt;210),ROUNDDOWN(0.188807*(P112-210)^1.41,0),0)</f>
        <v>0</v>
      </c>
      <c r="R112" s="117"/>
      <c r="S112" s="72">
        <f>IF( AND(R112&gt;7.95),ROUNDDOWN(7.86*(R112-7.95)^1.1,0),0)</f>
        <v>0</v>
      </c>
      <c r="T112" s="117"/>
      <c r="U112" s="74">
        <f>IF( AND(T112&gt;1.5),ROUNDDOWN(56.0211*(T112-1.5)^1.05,0),0)</f>
        <v>0</v>
      </c>
      <c r="W112" s="43">
        <f t="shared" si="12"/>
        <v>0</v>
      </c>
      <c r="X112" s="44">
        <f t="shared" si="13"/>
        <v>0</v>
      </c>
    </row>
    <row r="113" spans="1:24">
      <c r="A113" s="12"/>
      <c r="B113" s="19"/>
      <c r="C113" s="13"/>
      <c r="D113" s="23"/>
      <c r="F113" s="60">
        <f>I113+M113+O113+Q113+S113+U113</f>
        <v>0</v>
      </c>
      <c r="G113" s="55">
        <f>F110</f>
        <v>0</v>
      </c>
      <c r="H113" s="103"/>
      <c r="I113" s="38">
        <f>IF(AND(H113&gt;6.8, H113&lt;12.8),IF($B$5=1,ROUNDDOWN(46.0849*(12.76-H113)^1.81,0),ROUNDDOWN(46.0849*(13-H113)^1.81,)),0)</f>
        <v>0</v>
      </c>
      <c r="J113" s="107"/>
      <c r="K113" s="41" t="s">
        <v>26</v>
      </c>
      <c r="L113" s="110"/>
      <c r="M113" s="59">
        <v>0</v>
      </c>
      <c r="N113" s="113"/>
      <c r="O113" s="38">
        <f>IF( AND(N113&gt;75),ROUNDDOWN(1.84523*(N113-75)^1.348,0),0)</f>
        <v>0</v>
      </c>
      <c r="P113" s="113"/>
      <c r="Q113" s="38">
        <f>IF( AND(P113&gt;210),ROUNDDOWN(0.188807*(P113-210)^1.41,0),0)</f>
        <v>0</v>
      </c>
      <c r="R113" s="116"/>
      <c r="S113" s="38">
        <f>IF( AND(R113&gt;7.95),ROUNDDOWN(7.86*(R113-7.95)^1.1,0),0)</f>
        <v>0</v>
      </c>
      <c r="T113" s="116"/>
      <c r="U113" s="71">
        <f>IF( AND(T113&gt;1.5),ROUNDDOWN(56.0211*(T113-1.5)^1.05,0),0)</f>
        <v>0</v>
      </c>
      <c r="W113" s="43">
        <f>J113*60+L113</f>
        <v>0</v>
      </c>
      <c r="X113" s="44">
        <f>IF(W113&gt;0,(INT(POWER(254-W113,1.88)*0.11193)),0)</f>
        <v>0</v>
      </c>
    </row>
    <row r="114" spans="1:24">
      <c r="A114" s="12"/>
      <c r="B114" s="19"/>
      <c r="C114" s="13"/>
      <c r="D114" s="23"/>
      <c r="F114" s="60">
        <f>I114+M114+O114+Q114+S114+U114</f>
        <v>0</v>
      </c>
      <c r="G114" s="55">
        <f>F110</f>
        <v>0</v>
      </c>
      <c r="H114" s="104"/>
      <c r="I114" s="72">
        <f>IF(AND(H114&gt;6.8, H114&lt;12.8),IF($B$5=1,ROUNDDOWN(46.0849*(12.76-H114)^1.81,0),ROUNDDOWN(46.0849*(13-H114)^1.81,)),0)</f>
        <v>0</v>
      </c>
      <c r="J114" s="108"/>
      <c r="K114" s="40" t="s">
        <v>26</v>
      </c>
      <c r="L114" s="111"/>
      <c r="M114" s="73">
        <v>0</v>
      </c>
      <c r="N114" s="114"/>
      <c r="O114" s="72">
        <f>IF( AND(N114&gt;75),ROUNDDOWN(1.84523*(N114-75)^1.348,0),0)</f>
        <v>0</v>
      </c>
      <c r="P114" s="114"/>
      <c r="Q114" s="72">
        <f>IF( AND(P114&gt;210),ROUNDDOWN(0.188807*(P114-210)^1.41,0),0)</f>
        <v>0</v>
      </c>
      <c r="R114" s="117"/>
      <c r="S114" s="72">
        <f>IF( AND(R114&gt;7.95),ROUNDDOWN(7.86*(R114-7.95)^1.1,0),0)</f>
        <v>0</v>
      </c>
      <c r="T114" s="117"/>
      <c r="U114" s="74">
        <f>IF( AND(T114&gt;1.5),ROUNDDOWN(56.0211*(T114-1.5)^1.05,0),0)</f>
        <v>0</v>
      </c>
      <c r="W114" s="43">
        <f>J114*60+L114</f>
        <v>0</v>
      </c>
      <c r="X114" s="44">
        <f>IF(W114&gt;0,(INT(POWER(254-W114,1.88)*0.11193)),0)</f>
        <v>0</v>
      </c>
    </row>
    <row r="115" spans="1:24" ht="13.8" thickBot="1">
      <c r="A115" s="9"/>
      <c r="B115" s="20"/>
      <c r="C115" s="26"/>
      <c r="D115" s="24"/>
      <c r="E115" s="21"/>
      <c r="F115" s="60">
        <f>I115+M115+O115+Q115+S115+U115</f>
        <v>0</v>
      </c>
      <c r="G115" s="56">
        <f>F110</f>
        <v>0</v>
      </c>
      <c r="H115" s="106"/>
      <c r="I115" s="58">
        <f>IF(AND(H115&gt;6.8, H115&lt;12.8),IF($B$5=1,ROUNDDOWN(46.0849*(12.76-H115)^1.81,0),ROUNDDOWN(46.0849*(13-H115)^1.81,)),0)</f>
        <v>0</v>
      </c>
      <c r="J115" s="109"/>
      <c r="K115" s="42" t="s">
        <v>26</v>
      </c>
      <c r="L115" s="112"/>
      <c r="M115" s="70">
        <f>X115</f>
        <v>0</v>
      </c>
      <c r="N115" s="115"/>
      <c r="O115" s="58">
        <f>IF( AND(N115&gt;75),ROUNDDOWN(1.84523*(N115-75)^1.348,0),0)</f>
        <v>0</v>
      </c>
      <c r="P115" s="115"/>
      <c r="Q115" s="58">
        <f>IF( AND(P115&gt;210),ROUNDDOWN(0.188807*(P115-210)^1.41,0),0)</f>
        <v>0</v>
      </c>
      <c r="R115" s="118"/>
      <c r="S115" s="58">
        <f>IF( AND(R115&gt;7.95),ROUNDDOWN(7.86*(R115-7.95)^1.1,0),0)</f>
        <v>0</v>
      </c>
      <c r="T115" s="118"/>
      <c r="U115" s="58">
        <f>IF( AND(T115&gt;1.5),ROUNDDOWN(56.0211*(T115-1.5)^1.05,0),0)</f>
        <v>0</v>
      </c>
      <c r="W115" s="43">
        <f>J115*60+L115</f>
        <v>0</v>
      </c>
      <c r="X115" s="44">
        <f>IF(W115&gt;0,(INT(POWER(254-W115,1.88)*0.11193)),0)</f>
        <v>0</v>
      </c>
    </row>
  </sheetData>
  <sortState ref="C5:U60">
    <sortCondition descending="1" ref="G5:G60"/>
  </sortState>
  <mergeCells count="1">
    <mergeCell ref="J4:L4"/>
  </mergeCells>
  <phoneticPr fontId="11" type="noConversion"/>
  <pageMargins left="0.19685039370078741" right="0.19685039370078741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M5" sqref="M5"/>
    </sheetView>
  </sheetViews>
  <sheetFormatPr defaultRowHeight="13.2"/>
  <cols>
    <col min="1" max="1" width="6.88671875" customWidth="1"/>
    <col min="2" max="2" width="43.33203125" customWidth="1"/>
    <col min="3" max="3" width="5.109375" customWidth="1"/>
    <col min="4" max="4" width="19.6640625" customWidth="1"/>
    <col min="5" max="14" width="6.44140625" customWidth="1"/>
  </cols>
  <sheetData>
    <row r="1" spans="1:15" ht="6" customHeight="1">
      <c r="A1" s="126"/>
      <c r="B1" s="126"/>
      <c r="C1" s="126"/>
      <c r="D1" s="145"/>
      <c r="E1" s="126"/>
      <c r="F1" s="126"/>
      <c r="G1" s="126"/>
      <c r="H1" s="145"/>
      <c r="I1" s="126"/>
      <c r="J1" s="126"/>
      <c r="K1" s="146"/>
      <c r="L1" s="126"/>
      <c r="M1" s="126"/>
      <c r="N1" s="126"/>
    </row>
    <row r="2" spans="1:15" ht="6" customHeight="1">
      <c r="A2" s="126"/>
      <c r="B2" s="147"/>
      <c r="C2" s="126"/>
      <c r="D2" s="145"/>
      <c r="E2" s="126"/>
      <c r="F2" s="126"/>
      <c r="G2" s="126"/>
      <c r="H2" s="145"/>
      <c r="I2" s="126"/>
      <c r="J2" s="126"/>
      <c r="K2" s="146"/>
      <c r="L2" s="126"/>
      <c r="M2" s="126"/>
      <c r="N2" s="126"/>
    </row>
    <row r="3" spans="1:15" ht="40.5" customHeight="1">
      <c r="A3" s="167" t="s">
        <v>50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5" ht="25.5" customHeight="1">
      <c r="A4" s="127" t="s">
        <v>0</v>
      </c>
      <c r="B4" s="127" t="s">
        <v>14</v>
      </c>
      <c r="C4" s="127" t="s">
        <v>15</v>
      </c>
      <c r="D4" s="127" t="s">
        <v>16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5" ht="25.5" customHeight="1">
      <c r="A5" s="127">
        <v>1</v>
      </c>
      <c r="B5" s="148" t="str">
        <f>Bodování!$C$40</f>
        <v>ZŠ Příbram - Březové Hory</v>
      </c>
      <c r="C5" s="148" t="str">
        <f>Bodování!$E$40</f>
        <v>ST</v>
      </c>
      <c r="D5" s="150">
        <f>Bodování!$F$40</f>
        <v>6085</v>
      </c>
      <c r="E5" s="149" t="str">
        <f>Bodování!$C$41</f>
        <v>Vlasáková Adéla</v>
      </c>
      <c r="F5" s="149">
        <f>Bodování!$F$41</f>
        <v>1586</v>
      </c>
      <c r="G5" s="149" t="str">
        <f>Bodování!$C$42</f>
        <v>Gabrielová Petra</v>
      </c>
      <c r="H5" s="149">
        <f>Bodování!$F$42</f>
        <v>1432</v>
      </c>
      <c r="I5" s="149" t="str">
        <f>Bodování!$C$43</f>
        <v>Helešicová Kristýna</v>
      </c>
      <c r="J5" s="149">
        <f>Bodování!$F$43</f>
        <v>1527</v>
      </c>
      <c r="K5" s="149" t="str">
        <f>Bodování!$C$44</f>
        <v>Patáková Adéla</v>
      </c>
      <c r="L5" s="149">
        <f>Bodování!$F$44</f>
        <v>1540</v>
      </c>
      <c r="M5" s="149" t="str">
        <f>Bodování!$C$45</f>
        <v>Sirůčková Liliana</v>
      </c>
      <c r="N5" s="149">
        <f>Bodování!$F$45</f>
        <v>1350</v>
      </c>
      <c r="O5" s="28"/>
    </row>
    <row r="6" spans="1:15" ht="25.5" customHeight="1">
      <c r="A6" s="127">
        <v>2</v>
      </c>
      <c r="B6" s="148" t="str">
        <f>Bodování!$C$5</f>
        <v>ZŠ MPB Neratovice</v>
      </c>
      <c r="C6" s="148" t="str">
        <f>Bodování!$E$5</f>
        <v>ST</v>
      </c>
      <c r="D6" s="150">
        <f>Bodování!$F$5</f>
        <v>7007</v>
      </c>
      <c r="E6" s="149" t="str">
        <f>Bodování!$C$6</f>
        <v>Faltýnková Tereza</v>
      </c>
      <c r="F6" s="149">
        <f>Bodování!$F$6</f>
        <v>1834</v>
      </c>
      <c r="G6" s="149" t="str">
        <f>Bodování!$C$7</f>
        <v>Jelínková Ema</v>
      </c>
      <c r="H6" s="149">
        <f>Bodování!$F$7</f>
        <v>1906</v>
      </c>
      <c r="I6" s="149" t="str">
        <f>Bodování!$C$8</f>
        <v>Chalupová Natálie</v>
      </c>
      <c r="J6" s="149">
        <f>Bodování!$F$8</f>
        <v>1651</v>
      </c>
      <c r="K6" s="149" t="str">
        <f>Bodování!$C$9</f>
        <v>Pasovská Kristýna</v>
      </c>
      <c r="L6" s="149">
        <f>Bodování!$F$9</f>
        <v>1616</v>
      </c>
      <c r="M6" s="149" t="str">
        <f>Bodování!$C$10</f>
        <v>Kottová Viktorie</v>
      </c>
      <c r="N6" s="149">
        <f>Bodování!$F$10</f>
        <v>1361</v>
      </c>
    </row>
    <row r="7" spans="1:15" ht="25.5" customHeight="1">
      <c r="A7" s="127">
        <v>3</v>
      </c>
      <c r="B7" s="148" t="str">
        <f>Bodování!$C$26</f>
        <v>3. ZŠ Rakovník</v>
      </c>
      <c r="C7" s="148" t="str">
        <f>Bodování!$E$26</f>
        <v>ST</v>
      </c>
      <c r="D7" s="150">
        <f>Bodování!$F$26</f>
        <v>6328</v>
      </c>
      <c r="E7" s="149" t="str">
        <f>Bodování!$C$27</f>
        <v>Karhánková Valentýna</v>
      </c>
      <c r="F7" s="149">
        <f>Bodování!$F$27</f>
        <v>1608</v>
      </c>
      <c r="G7" s="149" t="str">
        <f>Bodování!$C$28</f>
        <v>Týčová Sára</v>
      </c>
      <c r="H7" s="149">
        <f>Bodování!$F$28</f>
        <v>1455</v>
      </c>
      <c r="I7" s="149" t="str">
        <f>Bodování!$C$29</f>
        <v>Trešlová Nela</v>
      </c>
      <c r="J7" s="149">
        <f>Bodování!$F$29</f>
        <v>1682</v>
      </c>
      <c r="K7" s="149" t="str">
        <f>Bodování!$C$30</f>
        <v>Knorová Emma</v>
      </c>
      <c r="L7" s="149">
        <f>Bodování!$F$30</f>
        <v>1491</v>
      </c>
      <c r="M7" s="149" t="str">
        <f>Bodování!$C$31</f>
        <v>Sipeticová Sophia</v>
      </c>
      <c r="N7" s="149">
        <f>Bodování!$F$31</f>
        <v>1547</v>
      </c>
    </row>
    <row r="8" spans="1:15" ht="25.5" customHeight="1">
      <c r="A8" s="127">
        <v>4</v>
      </c>
      <c r="B8" s="148" t="str">
        <f>Bodování!$C$47</f>
        <v>ZŠ Benešov</v>
      </c>
      <c r="C8" s="148" t="str">
        <f>Bodování!$E$47</f>
        <v>ST</v>
      </c>
      <c r="D8" s="150">
        <f>Bodování!$F$47</f>
        <v>5957</v>
      </c>
      <c r="E8" s="149" t="str">
        <f>Bodování!$C$48</f>
        <v>Šedivá Julie</v>
      </c>
      <c r="F8" s="149">
        <f>Bodování!$F$48</f>
        <v>1121</v>
      </c>
      <c r="G8" s="149" t="str">
        <f>Bodování!$C$49</f>
        <v>Vrbová Eliška</v>
      </c>
      <c r="H8" s="149">
        <f>Bodování!$F$49</f>
        <v>1254</v>
      </c>
      <c r="I8" s="149" t="str">
        <f>Bodování!$C$50</f>
        <v>Šnajdrová Darina</v>
      </c>
      <c r="J8" s="149">
        <f>Bodování!$F$50</f>
        <v>1542</v>
      </c>
      <c r="K8" s="149" t="str">
        <f>Bodování!$C$51</f>
        <v>Ludvíčková Petra</v>
      </c>
      <c r="L8" s="149">
        <f>Bodování!$F$51</f>
        <v>1497</v>
      </c>
      <c r="M8" s="149" t="str">
        <f>Bodování!$C$52</f>
        <v>Mokrejšová Noemi</v>
      </c>
      <c r="N8" s="149">
        <f>Bodování!$F$52</f>
        <v>1664</v>
      </c>
    </row>
    <row r="9" spans="1:15" ht="25.5" customHeight="1">
      <c r="A9" s="127">
        <v>5</v>
      </c>
      <c r="B9" s="148" t="str">
        <f>Bodování!$C$12</f>
        <v>SG Kladno</v>
      </c>
      <c r="C9" s="148" t="str">
        <f>Bodování!$E$12</f>
        <v>ST</v>
      </c>
      <c r="D9" s="150">
        <f>Bodování!$F$12</f>
        <v>6697</v>
      </c>
      <c r="E9" s="149" t="str">
        <f>Bodování!$C$13</f>
        <v>Procházková Nela</v>
      </c>
      <c r="F9" s="149">
        <f>Bodování!$F$13</f>
        <v>1141</v>
      </c>
      <c r="G9" s="149" t="str">
        <f>Bodování!$C$14</f>
        <v>Fikesová Aneta</v>
      </c>
      <c r="H9" s="149">
        <f>Bodování!$F$14</f>
        <v>1698</v>
      </c>
      <c r="I9" s="149" t="str">
        <f>Bodování!$C$15</f>
        <v>Lapáčková Radana</v>
      </c>
      <c r="J9" s="149">
        <f>Bodování!$F$15</f>
        <v>1594</v>
      </c>
      <c r="K9" s="149" t="str">
        <f>Bodování!$C$16</f>
        <v>Přibylová Anna</v>
      </c>
      <c r="L9" s="149">
        <f>Bodování!$F$16</f>
        <v>1489</v>
      </c>
      <c r="M9" s="149" t="str">
        <f>Bodování!$C$17</f>
        <v>Vlková Tereza</v>
      </c>
      <c r="N9" s="149">
        <f>Bodování!$F$17</f>
        <v>1916</v>
      </c>
    </row>
    <row r="10" spans="1:15" ht="25.5" customHeight="1">
      <c r="A10" s="127">
        <v>6</v>
      </c>
      <c r="B10" s="148" t="str">
        <f>Bodování!$C$19</f>
        <v>3. Brandýs nad Labem</v>
      </c>
      <c r="C10" s="148" t="str">
        <f>Bodování!$E$19</f>
        <v>ST</v>
      </c>
      <c r="D10" s="150">
        <f>Bodování!$F$19</f>
        <v>6505</v>
      </c>
      <c r="E10" s="149" t="str">
        <f>Bodování!$C$20</f>
        <v>Obročníková Andrea</v>
      </c>
      <c r="F10" s="149">
        <f>Bodování!$F$20</f>
        <v>1411</v>
      </c>
      <c r="G10" s="149" t="str">
        <f>Bodování!$C$21</f>
        <v>Košková Karolína</v>
      </c>
      <c r="H10" s="149">
        <f>Bodování!$F$21</f>
        <v>1692</v>
      </c>
      <c r="I10" s="149" t="str">
        <f>Bodování!$C$22</f>
        <v>Zalabáková Adéla</v>
      </c>
      <c r="J10" s="149">
        <f>Bodování!$F$22</f>
        <v>1648</v>
      </c>
      <c r="K10" s="149" t="str">
        <f>Bodování!$C$23</f>
        <v>Ruttová Aneta</v>
      </c>
      <c r="L10" s="149">
        <f>Bodování!$F$23</f>
        <v>1754</v>
      </c>
      <c r="M10" s="149">
        <f>Bodování!$C$24</f>
        <v>0</v>
      </c>
      <c r="N10" s="149">
        <f>Bodování!$F$24</f>
        <v>0</v>
      </c>
    </row>
    <row r="11" spans="1:15" ht="25.5" customHeight="1">
      <c r="A11" s="127">
        <v>7</v>
      </c>
      <c r="B11" s="148" t="str">
        <f>Bodování!$C$33</f>
        <v>6. ZŠ Jilemnického, Ml. Boleslav</v>
      </c>
      <c r="C11" s="148" t="str">
        <f>Bodování!$E$33</f>
        <v>ST</v>
      </c>
      <c r="D11" s="150">
        <f>Bodování!$F$33</f>
        <v>6105</v>
      </c>
      <c r="E11" s="149" t="str">
        <f>Bodování!$C$34</f>
        <v>Chmelařová Barbora</v>
      </c>
      <c r="F11" s="149">
        <f>Bodování!$F$34</f>
        <v>1201</v>
      </c>
      <c r="G11" s="149" t="str">
        <f>Bodování!$C$35</f>
        <v>Pošepná Karolína</v>
      </c>
      <c r="H11" s="149">
        <f>Bodování!$F$35</f>
        <v>1417</v>
      </c>
      <c r="I11" s="149" t="str">
        <f>Bodování!$C$36</f>
        <v>Kredbová Michaela</v>
      </c>
      <c r="J11" s="149">
        <f>Bodování!$F$36</f>
        <v>1509</v>
      </c>
      <c r="K11" s="149" t="str">
        <f>Bodování!$C$37</f>
        <v>Milerová Veronika</v>
      </c>
      <c r="L11" s="149">
        <f>Bodování!$F$37</f>
        <v>1817</v>
      </c>
      <c r="M11" s="149" t="str">
        <f>Bodování!$C$38</f>
        <v>Zarycká Barbora</v>
      </c>
      <c r="N11" s="149">
        <f>Bodování!$F$38</f>
        <v>1362</v>
      </c>
    </row>
    <row r="12" spans="1:15" ht="25.5" customHeight="1">
      <c r="A12" s="127">
        <v>8</v>
      </c>
      <c r="B12" s="148" t="str">
        <f>Bodování!$C$54</f>
        <v>ZŠ Masarykova, Kolín</v>
      </c>
      <c r="C12" s="148" t="str">
        <f>Bodování!$E$54</f>
        <v>ST</v>
      </c>
      <c r="D12" s="150">
        <f>Bodování!$F$54</f>
        <v>5400</v>
      </c>
      <c r="E12" s="149" t="str">
        <f>Bodování!$C$55</f>
        <v>Rothanzlová Helena</v>
      </c>
      <c r="F12" s="149">
        <f>Bodování!$F$55</f>
        <v>1738</v>
      </c>
      <c r="G12" s="149" t="str">
        <f>Bodování!$C$56</f>
        <v>Sombergová Jana</v>
      </c>
      <c r="H12" s="149">
        <f>Bodování!$F$56</f>
        <v>1094</v>
      </c>
      <c r="I12" s="149" t="str">
        <f>Bodování!$C$57</f>
        <v>Šlegrová Sára</v>
      </c>
      <c r="J12" s="149">
        <f>Bodování!$F$57</f>
        <v>1079</v>
      </c>
      <c r="K12" s="149" t="str">
        <f>Bodování!$C$58</f>
        <v>Poláková Simona</v>
      </c>
      <c r="L12" s="149">
        <f>Bodování!$F$58</f>
        <v>1489</v>
      </c>
      <c r="M12" s="149" t="str">
        <f>Bodování!$C$59</f>
        <v>Fajčíková Juliána</v>
      </c>
      <c r="N12" s="149">
        <f>Bodování!$F$59</f>
        <v>1061</v>
      </c>
    </row>
    <row r="13" spans="1:15" ht="25.5" customHeight="1">
      <c r="A13" s="127">
        <v>9</v>
      </c>
      <c r="B13" s="148">
        <f>Bodování!$C$61</f>
        <v>0</v>
      </c>
      <c r="C13" s="148" t="str">
        <f>Bodování!$E$61</f>
        <v>ST</v>
      </c>
      <c r="D13" s="150">
        <f>Bodování!$F$61</f>
        <v>0</v>
      </c>
      <c r="E13" s="149">
        <f>Bodování!$C$62</f>
        <v>0</v>
      </c>
      <c r="F13" s="149">
        <f>Bodování!$F$62</f>
        <v>0</v>
      </c>
      <c r="G13" s="149">
        <f>Bodování!$C$63</f>
        <v>0</v>
      </c>
      <c r="H13" s="149">
        <f>Bodování!$F$63</f>
        <v>0</v>
      </c>
      <c r="I13" s="149">
        <f>Bodování!$C$64</f>
        <v>0</v>
      </c>
      <c r="J13" s="149">
        <f>Bodování!$F$64</f>
        <v>0</v>
      </c>
      <c r="K13" s="149">
        <f>Bodování!$C$65</f>
        <v>0</v>
      </c>
      <c r="L13" s="149">
        <f>Bodování!$F$65</f>
        <v>0</v>
      </c>
      <c r="M13" s="149">
        <f>Bodování!$C$66</f>
        <v>0</v>
      </c>
      <c r="N13" s="149">
        <f>Bodování!$F$66</f>
        <v>0</v>
      </c>
    </row>
    <row r="14" spans="1:15" ht="25.5" customHeight="1">
      <c r="A14" s="127">
        <v>10</v>
      </c>
      <c r="B14" s="148">
        <f>Bodování!$C$68</f>
        <v>0</v>
      </c>
      <c r="C14" s="148" t="str">
        <f>Bodování!$E$68</f>
        <v>ST</v>
      </c>
      <c r="D14" s="150">
        <f>Bodování!$F$68</f>
        <v>0</v>
      </c>
      <c r="E14" s="149">
        <f>Bodování!$C$69</f>
        <v>0</v>
      </c>
      <c r="F14" s="149">
        <f>Bodování!$F$69</f>
        <v>0</v>
      </c>
      <c r="G14" s="149">
        <f>Bodování!$C$70</f>
        <v>0</v>
      </c>
      <c r="H14" s="149">
        <f>Bodování!$F$70</f>
        <v>0</v>
      </c>
      <c r="I14" s="149">
        <f>Bodování!$C$71</f>
        <v>0</v>
      </c>
      <c r="J14" s="149">
        <f>Bodování!$F$71</f>
        <v>0</v>
      </c>
      <c r="K14" s="149">
        <f>Bodování!$C$72</f>
        <v>0</v>
      </c>
      <c r="L14" s="149">
        <f>Bodování!$F$72</f>
        <v>0</v>
      </c>
      <c r="M14" s="149">
        <f>Bodování!$C$73</f>
        <v>0</v>
      </c>
      <c r="N14" s="149">
        <f>Bodování!$F$73</f>
        <v>0</v>
      </c>
    </row>
    <row r="15" spans="1:15" ht="25.5" customHeight="1">
      <c r="A15" s="127">
        <v>11</v>
      </c>
      <c r="B15" s="148">
        <f>Bodování!$C$75</f>
        <v>0</v>
      </c>
      <c r="C15" s="148" t="str">
        <f>Bodování!$E$75</f>
        <v>ST</v>
      </c>
      <c r="D15" s="150">
        <f>Bodování!$F$75</f>
        <v>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5" ht="25.5" customHeight="1">
      <c r="A16" s="127">
        <v>12</v>
      </c>
      <c r="B16" s="148">
        <f>Bodování!$C$82</f>
        <v>0</v>
      </c>
      <c r="C16" s="148" t="str">
        <f>Bodování!$E$82</f>
        <v>ST</v>
      </c>
      <c r="D16" s="150">
        <f>Bodování!$F$82</f>
        <v>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</row>
    <row r="17" spans="1:14" ht="25.5" customHeight="1">
      <c r="A17" s="127">
        <v>13</v>
      </c>
      <c r="B17" s="148">
        <f>Bodování!$C$89</f>
        <v>0</v>
      </c>
      <c r="C17" s="148" t="str">
        <f>Bodování!$E$89</f>
        <v>ST</v>
      </c>
      <c r="D17" s="150">
        <f>Bodování!$F$89</f>
        <v>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</row>
    <row r="18" spans="1:14" ht="25.5" customHeight="1">
      <c r="A18" s="127">
        <v>14</v>
      </c>
      <c r="B18" s="148">
        <f>Bodování!$C$96</f>
        <v>0</v>
      </c>
      <c r="C18" s="148" t="str">
        <f>Bodování!$E$96</f>
        <v>ST</v>
      </c>
      <c r="D18" s="150">
        <f>Bodování!$F$96</f>
        <v>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</row>
    <row r="19" spans="1:14" ht="25.5" customHeight="1">
      <c r="A19" s="127">
        <v>15</v>
      </c>
      <c r="B19" s="148">
        <f>Bodování!$C$103</f>
        <v>0</v>
      </c>
      <c r="C19" s="148" t="str">
        <f>Bodování!$E$103</f>
        <v>ST</v>
      </c>
      <c r="D19" s="150">
        <f>Bodování!$F$103</f>
        <v>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</row>
    <row r="20" spans="1:14" ht="25.5" customHeight="1">
      <c r="A20" s="127">
        <v>16</v>
      </c>
      <c r="B20" s="148">
        <f>Bodování!$C$110</f>
        <v>0</v>
      </c>
      <c r="C20" s="148" t="str">
        <f>Bodování!$E$110</f>
        <v>ST</v>
      </c>
      <c r="D20" s="150">
        <f>Bodování!$F$110</f>
        <v>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ht="13.8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</row>
    <row r="31" spans="1:14">
      <c r="B31" s="27"/>
      <c r="C31" s="27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>
      <c r="B32" s="27"/>
      <c r="C32" s="27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>
      <c r="B33" s="27"/>
      <c r="C33" s="27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4">
      <c r="B34" s="27"/>
      <c r="C34" s="27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2:14">
      <c r="B35" s="27"/>
      <c r="C35" s="27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2:14">
      <c r="B36" s="27"/>
      <c r="C36" s="27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2:14">
      <c r="B37" s="27"/>
      <c r="C37" s="27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4">
      <c r="B38" s="27"/>
      <c r="C38" s="27"/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2:14">
      <c r="B39" s="27"/>
      <c r="C39" s="27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2:14">
      <c r="B40" s="27"/>
      <c r="C40" s="27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</row>
  </sheetData>
  <sortState ref="B5:N11">
    <sortCondition descending="1" ref="D5:D11"/>
  </sortState>
  <mergeCells count="1">
    <mergeCell ref="A3:N3"/>
  </mergeCells>
  <phoneticPr fontId="11" type="noConversion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M54"/>
  <sheetViews>
    <sheetView workbookViewId="0">
      <selection activeCell="M47" sqref="M47"/>
    </sheetView>
  </sheetViews>
  <sheetFormatPr defaultRowHeight="13.2"/>
  <cols>
    <col min="1" max="1" width="6.5546875" customWidth="1"/>
    <col min="2" max="2" width="23.5546875" customWidth="1"/>
    <col min="3" max="3" width="26.44140625" customWidth="1"/>
    <col min="4" max="4" width="10.33203125" customWidth="1"/>
    <col min="6" max="6" width="4.5546875" customWidth="1"/>
    <col min="7" max="7" width="1.44140625" customWidth="1"/>
    <col min="8" max="8" width="7.6640625" customWidth="1"/>
    <col min="9" max="9" width="8.109375" customWidth="1"/>
    <col min="10" max="10" width="8" customWidth="1"/>
  </cols>
  <sheetData>
    <row r="3" spans="1:13">
      <c r="B3" s="3" t="s">
        <v>24</v>
      </c>
      <c r="D3" s="33"/>
      <c r="J3" s="33"/>
      <c r="M3" s="34"/>
    </row>
    <row r="4" spans="1:13" ht="13.8">
      <c r="A4" s="119" t="s">
        <v>0</v>
      </c>
      <c r="B4" s="119" t="s">
        <v>17</v>
      </c>
      <c r="C4" s="119" t="s">
        <v>18</v>
      </c>
      <c r="D4" s="119" t="s">
        <v>19</v>
      </c>
      <c r="E4" s="120" t="s">
        <v>20</v>
      </c>
      <c r="F4" s="168" t="s">
        <v>25</v>
      </c>
      <c r="G4" s="168"/>
      <c r="H4" s="168"/>
      <c r="I4" s="120" t="s">
        <v>10</v>
      </c>
      <c r="J4" s="120" t="s">
        <v>21</v>
      </c>
      <c r="K4" s="120" t="s">
        <v>22</v>
      </c>
      <c r="L4" s="120" t="s">
        <v>23</v>
      </c>
    </row>
    <row r="5" spans="1:13">
      <c r="A5">
        <v>1</v>
      </c>
      <c r="B5" s="39" t="str">
        <f>Bodování!$C$21</f>
        <v>Košková Karolína</v>
      </c>
      <c r="C5" s="27" t="str">
        <f>Bodování!$C$19</f>
        <v>3. Brandýs nad Labem</v>
      </c>
      <c r="D5" s="28">
        <f>Bodování!$F$21</f>
        <v>1692</v>
      </c>
      <c r="E5" s="32">
        <f>Bodování!$H$21</f>
        <v>8.8699999999999992</v>
      </c>
      <c r="F5" s="31">
        <f>Bodování!$J$21</f>
        <v>3</v>
      </c>
      <c r="G5" s="75" t="s">
        <v>26</v>
      </c>
      <c r="H5" s="76">
        <f>Bodování!$L$21</f>
        <v>17.850000000000001</v>
      </c>
      <c r="I5" s="31">
        <f>Bodování!$N$21</f>
        <v>134</v>
      </c>
      <c r="J5" s="31">
        <f>Bodování!$P$21</f>
        <v>0</v>
      </c>
      <c r="K5" s="32">
        <f>Bodování!$R$21</f>
        <v>50.68</v>
      </c>
      <c r="L5" s="32">
        <f>Bodování!$T$21</f>
        <v>0</v>
      </c>
    </row>
    <row r="6" spans="1:13">
      <c r="A6">
        <v>2</v>
      </c>
      <c r="B6" s="39" t="str">
        <f>Bodování!$C$6</f>
        <v>Faltýnková Tereza</v>
      </c>
      <c r="C6" s="27" t="str">
        <f>Bodování!$C$5</f>
        <v>ZŠ MPB Neratovice</v>
      </c>
      <c r="D6" s="28">
        <f>Bodování!$F$6</f>
        <v>1834</v>
      </c>
      <c r="E6" s="30">
        <f>Bodování!$H$6</f>
        <v>8.73</v>
      </c>
      <c r="F6" s="31">
        <f>Bodování!$J$6</f>
        <v>2</v>
      </c>
      <c r="G6" s="75" t="s">
        <v>26</v>
      </c>
      <c r="H6" s="76">
        <f>Bodování!$L$6</f>
        <v>58.97</v>
      </c>
      <c r="I6" s="31">
        <f>Bodování!$N$6</f>
        <v>140</v>
      </c>
      <c r="J6" s="31">
        <f>Bodování!$P$6</f>
        <v>0</v>
      </c>
      <c r="K6" s="32">
        <f>Bodování!$R$6</f>
        <v>41.39</v>
      </c>
      <c r="L6" s="32">
        <f>Bodování!$T$6</f>
        <v>0</v>
      </c>
    </row>
    <row r="7" spans="1:13">
      <c r="A7">
        <v>3</v>
      </c>
      <c r="B7" s="39" t="str">
        <f>Bodování!$C$14</f>
        <v>Fikesová Aneta</v>
      </c>
      <c r="C7" s="27" t="str">
        <f>Bodování!$C$12</f>
        <v>SG Kladno</v>
      </c>
      <c r="D7" s="28">
        <f>Bodování!$F$14</f>
        <v>1698</v>
      </c>
      <c r="E7" s="32">
        <f>Bodování!$H$14</f>
        <v>8.92</v>
      </c>
      <c r="F7" s="31">
        <f>Bodování!$J$14</f>
        <v>3</v>
      </c>
      <c r="G7" s="75" t="s">
        <v>26</v>
      </c>
      <c r="H7" s="76">
        <f>Bodování!$L$10</f>
        <v>51.24</v>
      </c>
      <c r="I7" s="31">
        <f>Bodování!$N$14</f>
        <v>131</v>
      </c>
      <c r="J7" s="31">
        <f>Bodování!$P$14</f>
        <v>0</v>
      </c>
      <c r="K7" s="32">
        <f>Bodování!$R$14</f>
        <v>42.64</v>
      </c>
      <c r="L7" s="32">
        <f>Bodování!$T$14</f>
        <v>0</v>
      </c>
    </row>
    <row r="8" spans="1:13">
      <c r="A8">
        <v>4</v>
      </c>
      <c r="B8" s="39" t="str">
        <f>Bodování!$C$7</f>
        <v>Jelínková Ema</v>
      </c>
      <c r="C8" s="27" t="str">
        <f>Bodování!$C$5</f>
        <v>ZŠ MPB Neratovice</v>
      </c>
      <c r="D8" s="28">
        <f>Bodování!$F$7</f>
        <v>1906</v>
      </c>
      <c r="E8" s="30">
        <f>Bodování!$H$7</f>
        <v>8.48</v>
      </c>
      <c r="F8" s="31">
        <f>Bodování!$J$7</f>
        <v>2</v>
      </c>
      <c r="G8" s="75" t="s">
        <v>26</v>
      </c>
      <c r="H8" s="76">
        <f>Bodování!$L$7</f>
        <v>46.97</v>
      </c>
      <c r="I8" s="31">
        <f>Bodování!$N$7</f>
        <v>131</v>
      </c>
      <c r="J8" s="31">
        <f>Bodování!$P$7</f>
        <v>0</v>
      </c>
      <c r="K8" s="32">
        <f>Bodování!$R$7</f>
        <v>0</v>
      </c>
      <c r="L8" s="32">
        <f>Bodování!$T$7</f>
        <v>7.25</v>
      </c>
    </row>
    <row r="9" spans="1:13">
      <c r="A9">
        <v>5</v>
      </c>
      <c r="B9" s="39" t="str">
        <f>Bodování!$C$27</f>
        <v>Karhánková Valentýna</v>
      </c>
      <c r="C9" s="27" t="str">
        <f>Bodování!$C$26</f>
        <v>3. ZŠ Rakovník</v>
      </c>
      <c r="D9" s="28">
        <f>Bodování!$F$27</f>
        <v>1608</v>
      </c>
      <c r="E9" s="32">
        <f>Bodování!$H$10</f>
        <v>9.36</v>
      </c>
      <c r="F9" s="31">
        <f>Bodování!$J$10</f>
        <v>2</v>
      </c>
      <c r="G9" s="75" t="s">
        <v>26</v>
      </c>
      <c r="H9" s="76">
        <f>Bodování!$L$27</f>
        <v>3.68</v>
      </c>
      <c r="I9" s="31">
        <f>Bodování!$N$27</f>
        <v>131</v>
      </c>
      <c r="J9" s="31">
        <f>Bodování!$P$27</f>
        <v>0</v>
      </c>
      <c r="K9" s="32">
        <f>Bodování!$R$27</f>
        <v>0</v>
      </c>
      <c r="L9" s="32">
        <f>Bodování!$T$27</f>
        <v>8.14</v>
      </c>
    </row>
    <row r="10" spans="1:13">
      <c r="A10">
        <v>6</v>
      </c>
      <c r="B10" s="39" t="str">
        <f>Bodování!$C$28</f>
        <v>Týčová Sára</v>
      </c>
      <c r="C10" s="27" t="str">
        <f>Bodování!$C$26</f>
        <v>3. ZŠ Rakovník</v>
      </c>
      <c r="D10" s="28">
        <f>Bodování!$F$28</f>
        <v>1455</v>
      </c>
      <c r="E10" s="32">
        <f>Bodování!$H$28</f>
        <v>9.7100000000000009</v>
      </c>
      <c r="F10" s="31">
        <f>Bodování!$J$28</f>
        <v>3</v>
      </c>
      <c r="G10" s="75" t="s">
        <v>26</v>
      </c>
      <c r="H10" s="76">
        <f>Bodování!$L$28</f>
        <v>13.54</v>
      </c>
      <c r="I10" s="31">
        <f>Bodování!$N$28</f>
        <v>137</v>
      </c>
      <c r="J10" s="31">
        <f>Bodování!$P$28</f>
        <v>0</v>
      </c>
      <c r="K10" s="32">
        <f>Bodování!$R$28</f>
        <v>41.84</v>
      </c>
      <c r="L10" s="32">
        <f>Bodování!$T$28</f>
        <v>0</v>
      </c>
    </row>
    <row r="11" spans="1:13">
      <c r="A11">
        <v>7</v>
      </c>
      <c r="B11" s="39" t="str">
        <f>Bodování!$C$34</f>
        <v>Chmelařová Barbora</v>
      </c>
      <c r="C11" s="27" t="str">
        <f>Bodování!$C$33</f>
        <v>6. ZŠ Jilemnického, Ml. Boleslav</v>
      </c>
      <c r="D11" s="28">
        <f>Bodování!$F$34</f>
        <v>1201</v>
      </c>
      <c r="E11" s="30">
        <f>Bodování!$H$34</f>
        <v>9.52</v>
      </c>
      <c r="F11" s="31">
        <f>Bodování!$J$34</f>
        <v>3</v>
      </c>
      <c r="G11" s="75" t="s">
        <v>26</v>
      </c>
      <c r="H11" s="76">
        <f>Bodování!$L$34</f>
        <v>10.6</v>
      </c>
      <c r="I11" s="31">
        <f>Bodování!$N$34</f>
        <v>122</v>
      </c>
      <c r="J11" s="31">
        <f>Bodování!$P$34</f>
        <v>0</v>
      </c>
      <c r="K11" s="32">
        <f>Bodování!$R$34</f>
        <v>27.9</v>
      </c>
      <c r="L11" s="32">
        <f>Bodování!$T$34</f>
        <v>0</v>
      </c>
    </row>
    <row r="12" spans="1:13">
      <c r="A12">
        <v>8</v>
      </c>
      <c r="B12" s="39" t="str">
        <f>Bodování!$C$13</f>
        <v>Procházková Nela</v>
      </c>
      <c r="C12" s="27" t="str">
        <f>Bodování!$C$12</f>
        <v>SG Kladno</v>
      </c>
      <c r="D12" s="28">
        <f>Bodování!$F$13</f>
        <v>1141</v>
      </c>
      <c r="E12" s="32">
        <f>Bodování!$H$13</f>
        <v>9.01</v>
      </c>
      <c r="F12" s="31">
        <f>Bodování!$J$13</f>
        <v>0</v>
      </c>
      <c r="G12" s="75" t="s">
        <v>26</v>
      </c>
      <c r="H12" s="76">
        <f>Bodování!$L$13</f>
        <v>0</v>
      </c>
      <c r="I12" s="31">
        <f>Bodování!$N$13</f>
        <v>125</v>
      </c>
      <c r="J12" s="31">
        <f>Bodování!$P$13</f>
        <v>0</v>
      </c>
      <c r="K12" s="32">
        <f>Bodování!$R$13</f>
        <v>0</v>
      </c>
      <c r="L12" s="32">
        <f>Bodování!$T$13</f>
        <v>6.11</v>
      </c>
    </row>
    <row r="13" spans="1:13">
      <c r="A13">
        <v>9</v>
      </c>
      <c r="B13" s="39" t="str">
        <f>Bodování!$C$31</f>
        <v>Sipeticová Sophia</v>
      </c>
      <c r="C13" s="27" t="str">
        <f>Bodování!$C$26</f>
        <v>3. ZŠ Rakovník</v>
      </c>
      <c r="D13" s="28">
        <f>Bodování!$F$31</f>
        <v>1547</v>
      </c>
      <c r="E13" s="30">
        <f>Bodování!$H$31</f>
        <v>9.4499999999999993</v>
      </c>
      <c r="F13" s="31">
        <f>Bodování!$J$31</f>
        <v>3</v>
      </c>
      <c r="G13" s="75" t="s">
        <v>26</v>
      </c>
      <c r="H13" s="76">
        <f>Bodování!$L$31</f>
        <v>7.35</v>
      </c>
      <c r="I13" s="31">
        <f>Bodování!$N$31</f>
        <v>0</v>
      </c>
      <c r="J13" s="31">
        <f>Bodování!$P$31</f>
        <v>456</v>
      </c>
      <c r="K13" s="32">
        <f>Bodování!$R$31</f>
        <v>0</v>
      </c>
      <c r="L13" s="32">
        <f>Bodování!$T$31</f>
        <v>8.0399999999999991</v>
      </c>
    </row>
    <row r="14" spans="1:13">
      <c r="A14">
        <v>10</v>
      </c>
      <c r="B14" s="39" t="str">
        <f>Bodování!$C$35</f>
        <v>Pošepná Karolína</v>
      </c>
      <c r="C14" s="27" t="str">
        <f>Bodování!$C$33</f>
        <v>6. ZŠ Jilemnického, Ml. Boleslav</v>
      </c>
      <c r="D14" s="28">
        <f>Bodování!$F$35</f>
        <v>1417</v>
      </c>
      <c r="E14" s="30">
        <f>Bodování!$H$35</f>
        <v>9.6199999999999992</v>
      </c>
      <c r="F14" s="31">
        <f>Bodování!$J$35</f>
        <v>2</v>
      </c>
      <c r="G14" s="75" t="s">
        <v>26</v>
      </c>
      <c r="H14" s="76">
        <f>Bodování!$L$35</f>
        <v>51.77</v>
      </c>
      <c r="I14" s="31">
        <f>Bodování!$N$35</f>
        <v>128</v>
      </c>
      <c r="J14" s="31">
        <f>Bodování!$P$35</f>
        <v>0</v>
      </c>
      <c r="K14" s="32">
        <f>Bodování!$R$35</f>
        <v>28.53</v>
      </c>
      <c r="L14" s="32">
        <f>Bodování!$T$35</f>
        <v>0</v>
      </c>
    </row>
    <row r="15" spans="1:13">
      <c r="A15">
        <v>11</v>
      </c>
      <c r="B15" s="39" t="str">
        <f>Bodování!$C$10</f>
        <v>Kottová Viktorie</v>
      </c>
      <c r="C15" s="27" t="str">
        <f>Bodování!$C$5</f>
        <v>ZŠ MPB Neratovice</v>
      </c>
      <c r="D15" s="28">
        <f>Bodování!$F$10</f>
        <v>1361</v>
      </c>
      <c r="E15" s="30">
        <f>Bodování!$H$10</f>
        <v>9.36</v>
      </c>
      <c r="F15" s="31">
        <f>Bodování!$J$10</f>
        <v>2</v>
      </c>
      <c r="G15" s="75" t="s">
        <v>26</v>
      </c>
      <c r="H15" s="76">
        <f>Bodování!$L$10</f>
        <v>51.24</v>
      </c>
      <c r="I15" s="31">
        <f>Bodování!$N$10</f>
        <v>0</v>
      </c>
      <c r="J15" s="31">
        <f>Bodování!$P$10</f>
        <v>409</v>
      </c>
      <c r="K15" s="32">
        <f>Bodování!$R$10</f>
        <v>23.42</v>
      </c>
      <c r="L15" s="32">
        <f>Bodování!$T$10</f>
        <v>0</v>
      </c>
    </row>
    <row r="16" spans="1:13">
      <c r="A16">
        <v>12</v>
      </c>
      <c r="B16" s="39">
        <f>Bodování!$C$24</f>
        <v>0</v>
      </c>
      <c r="C16" s="27" t="str">
        <f>Bodování!$C$19</f>
        <v>3. Brandýs nad Labem</v>
      </c>
      <c r="D16" s="28">
        <f>Bodování!$F$24</f>
        <v>0</v>
      </c>
      <c r="E16" s="32">
        <f>Bodování!$H$24</f>
        <v>0</v>
      </c>
      <c r="F16" s="31">
        <f>Bodování!$J$24</f>
        <v>0</v>
      </c>
      <c r="G16" s="75" t="s">
        <v>26</v>
      </c>
      <c r="H16" s="76">
        <f>Bodování!$L$24</f>
        <v>0</v>
      </c>
      <c r="I16" s="31">
        <f>Bodování!$N$24</f>
        <v>0</v>
      </c>
      <c r="J16" s="31">
        <f>Bodování!$P$24</f>
        <v>0</v>
      </c>
      <c r="K16" s="32">
        <f>Bodování!$R$24</f>
        <v>0</v>
      </c>
      <c r="L16" s="32">
        <f>Bodování!$T$24</f>
        <v>0</v>
      </c>
    </row>
    <row r="17" spans="1:12">
      <c r="A17">
        <v>13</v>
      </c>
      <c r="B17" s="39" t="str">
        <f>Bodování!$C$38</f>
        <v>Zarycká Barbora</v>
      </c>
      <c r="C17" s="27" t="str">
        <f>Bodování!$C$33</f>
        <v>6. ZŠ Jilemnického, Ml. Boleslav</v>
      </c>
      <c r="D17" s="28">
        <f>Bodování!$F$38</f>
        <v>1362</v>
      </c>
      <c r="E17" s="30">
        <f>Bodování!$H$38</f>
        <v>8.98</v>
      </c>
      <c r="F17" s="31">
        <f>Bodování!$J$38</f>
        <v>0</v>
      </c>
      <c r="G17" s="75" t="s">
        <v>26</v>
      </c>
      <c r="H17" s="76">
        <f>Bodování!$L$38</f>
        <v>0</v>
      </c>
      <c r="I17" s="31">
        <f>Bodování!$N$38</f>
        <v>0</v>
      </c>
      <c r="J17" s="31">
        <f>Bodování!$P$38</f>
        <v>446</v>
      </c>
      <c r="K17" s="32">
        <f>Bodování!$R$38</f>
        <v>0</v>
      </c>
      <c r="L17" s="32">
        <f>Bodování!$T$38</f>
        <v>8.52</v>
      </c>
    </row>
    <row r="18" spans="1:12">
      <c r="A18">
        <v>14</v>
      </c>
      <c r="B18" s="39" t="str">
        <f>Bodování!$C$36</f>
        <v>Kredbová Michaela</v>
      </c>
      <c r="C18" s="27" t="str">
        <f>Bodování!$C$33</f>
        <v>6. ZŠ Jilemnického, Ml. Boleslav</v>
      </c>
      <c r="D18" s="28">
        <f>Bodování!$F$36</f>
        <v>1509</v>
      </c>
      <c r="E18" s="30">
        <f>Bodování!$H$36</f>
        <v>9.39</v>
      </c>
      <c r="F18" s="31">
        <f>Bodování!$J$36</f>
        <v>3</v>
      </c>
      <c r="G18" s="75" t="s">
        <v>26</v>
      </c>
      <c r="H18" s="76">
        <f>Bodování!$L$36</f>
        <v>9.15</v>
      </c>
      <c r="I18" s="31">
        <f>Bodování!$N$36</f>
        <v>0</v>
      </c>
      <c r="J18" s="31">
        <f>Bodování!$P$36</f>
        <v>383</v>
      </c>
      <c r="K18" s="32">
        <f>Bodování!$R$36</f>
        <v>54.67</v>
      </c>
      <c r="L18" s="32">
        <f>Bodování!$T$36</f>
        <v>0</v>
      </c>
    </row>
    <row r="19" spans="1:12">
      <c r="A19">
        <v>15</v>
      </c>
      <c r="B19" s="39" t="str">
        <f>Bodování!$C$15</f>
        <v>Lapáčková Radana</v>
      </c>
      <c r="C19" s="27" t="str">
        <f>Bodování!$C$12</f>
        <v>SG Kladno</v>
      </c>
      <c r="D19" s="28">
        <f>Bodování!$F$15</f>
        <v>1594</v>
      </c>
      <c r="E19" s="32">
        <f>Bodování!$H$15</f>
        <v>9.17</v>
      </c>
      <c r="F19" s="31">
        <f>Bodování!$J$15</f>
        <v>2</v>
      </c>
      <c r="G19" s="75" t="s">
        <v>26</v>
      </c>
      <c r="H19" s="76">
        <f>Bodování!$L$15</f>
        <v>51.3</v>
      </c>
      <c r="I19" s="31">
        <f>Bodování!$N$15</f>
        <v>0</v>
      </c>
      <c r="J19" s="31">
        <f>Bodování!$P$15</f>
        <v>415</v>
      </c>
      <c r="K19" s="32">
        <f>Bodování!$R$15</f>
        <v>0</v>
      </c>
      <c r="L19" s="32">
        <f>Bodování!$T$15</f>
        <v>7.02</v>
      </c>
    </row>
    <row r="20" spans="1:12">
      <c r="A20">
        <v>16</v>
      </c>
      <c r="B20" s="39" t="str">
        <f>Bodování!$C$17</f>
        <v>Vlková Tereza</v>
      </c>
      <c r="C20" s="27" t="str">
        <f>Bodování!$C$12</f>
        <v>SG Kladno</v>
      </c>
      <c r="D20" s="28">
        <f>Bodování!$F$17</f>
        <v>1916</v>
      </c>
      <c r="E20" s="32">
        <f>Bodování!$H$17</f>
        <v>8.59</v>
      </c>
      <c r="F20" s="31">
        <f>Bodování!$J$17</f>
        <v>2</v>
      </c>
      <c r="G20" s="75" t="s">
        <v>26</v>
      </c>
      <c r="H20" s="76">
        <f>Bodování!$L$17</f>
        <v>59.73</v>
      </c>
      <c r="I20" s="31">
        <f>Bodování!$N$17</f>
        <v>146</v>
      </c>
      <c r="J20" s="31">
        <f>Bodování!$P$17</f>
        <v>0</v>
      </c>
      <c r="K20" s="32">
        <f>Bodování!$R$17</f>
        <v>0</v>
      </c>
      <c r="L20" s="32">
        <f>Bodování!$T$17</f>
        <v>7.41</v>
      </c>
    </row>
    <row r="21" spans="1:12">
      <c r="A21">
        <v>17</v>
      </c>
      <c r="B21" s="39" t="str">
        <f>Bodování!$C$29</f>
        <v>Trešlová Nela</v>
      </c>
      <c r="C21" s="27" t="str">
        <f>Bodování!$C$26</f>
        <v>3. ZŠ Rakovník</v>
      </c>
      <c r="D21" s="28">
        <f>Bodování!$F$29</f>
        <v>1682</v>
      </c>
      <c r="E21" s="32">
        <f>Bodování!$H$29</f>
        <v>9.61</v>
      </c>
      <c r="F21" s="31">
        <f>Bodování!$J$29</f>
        <v>2</v>
      </c>
      <c r="G21" s="75" t="s">
        <v>26</v>
      </c>
      <c r="H21" s="76">
        <f>Bodování!$L$29</f>
        <v>48.61</v>
      </c>
      <c r="I21" s="31">
        <f>Bodování!$N$29</f>
        <v>140</v>
      </c>
      <c r="J21" s="31">
        <f>Bodování!$P$29</f>
        <v>0</v>
      </c>
      <c r="K21" s="32">
        <f>Bodování!$R$29</f>
        <v>0</v>
      </c>
      <c r="L21" s="32">
        <f>Bodování!$T$29</f>
        <v>6.85</v>
      </c>
    </row>
    <row r="22" spans="1:12">
      <c r="A22">
        <v>18</v>
      </c>
      <c r="B22" s="39" t="str">
        <f>Bodování!$C$22</f>
        <v>Zalabáková Adéla</v>
      </c>
      <c r="C22" s="27" t="str">
        <f>Bodování!$C$19</f>
        <v>3. Brandýs nad Labem</v>
      </c>
      <c r="D22" s="28">
        <f>Bodování!$F$22</f>
        <v>1648</v>
      </c>
      <c r="E22" s="32">
        <f>Bodování!$H$22</f>
        <v>9.14</v>
      </c>
      <c r="F22" s="31">
        <f>Bodování!$J$22</f>
        <v>2</v>
      </c>
      <c r="G22" s="75" t="s">
        <v>26</v>
      </c>
      <c r="H22" s="76">
        <f>Bodování!$L$22</f>
        <v>41.48</v>
      </c>
      <c r="I22" s="31">
        <f>Bodování!$N$22</f>
        <v>0</v>
      </c>
      <c r="J22" s="31">
        <f>Bodování!$P$22</f>
        <v>402</v>
      </c>
      <c r="K22" s="32">
        <f>Bodování!$R$22</f>
        <v>0</v>
      </c>
      <c r="L22" s="32">
        <f>Bodování!$T$22</f>
        <v>6.58</v>
      </c>
    </row>
    <row r="23" spans="1:12">
      <c r="A23">
        <v>19</v>
      </c>
      <c r="B23" s="39" t="str">
        <f>Bodování!$C$20</f>
        <v>Obročníková Andrea</v>
      </c>
      <c r="C23" s="27" t="str">
        <f>Bodování!$C$19</f>
        <v>3. Brandýs nad Labem</v>
      </c>
      <c r="D23" s="28">
        <f>Bodování!$F$20</f>
        <v>1411</v>
      </c>
      <c r="E23" s="32">
        <f>Bodování!$H$20</f>
        <v>9.3000000000000007</v>
      </c>
      <c r="F23" s="31">
        <f>Bodování!$J$20</f>
        <v>3</v>
      </c>
      <c r="G23" s="75" t="s">
        <v>26</v>
      </c>
      <c r="H23" s="76">
        <f>Bodování!$L$20</f>
        <v>5.2</v>
      </c>
      <c r="I23" s="31">
        <f>Bodování!$N$20</f>
        <v>122</v>
      </c>
      <c r="J23" s="31">
        <f>Bodování!$P$20</f>
        <v>0</v>
      </c>
      <c r="K23" s="32">
        <f>Bodování!$R$20</f>
        <v>37.64</v>
      </c>
      <c r="L23" s="32">
        <f>Bodování!$T$20</f>
        <v>0</v>
      </c>
    </row>
    <row r="24" spans="1:12">
      <c r="A24">
        <v>20</v>
      </c>
      <c r="B24" s="39" t="str">
        <f>Bodování!$C$37</f>
        <v>Milerová Veronika</v>
      </c>
      <c r="C24" s="27" t="str">
        <f>Bodování!$C$33</f>
        <v>6. ZŠ Jilemnického, Ml. Boleslav</v>
      </c>
      <c r="D24" s="28">
        <f>Bodování!$F$37</f>
        <v>1817</v>
      </c>
      <c r="E24" s="30">
        <f>Bodování!$H$37</f>
        <v>8.7200000000000006</v>
      </c>
      <c r="F24" s="31">
        <f>Bodování!$J$37</f>
        <v>2</v>
      </c>
      <c r="G24" s="75" t="s">
        <v>26</v>
      </c>
      <c r="H24" s="76">
        <f>Bodování!$L$37</f>
        <v>47.04</v>
      </c>
      <c r="I24" s="31">
        <f>Bodování!$N$37</f>
        <v>0</v>
      </c>
      <c r="J24" s="31">
        <f>Bodování!$P$37</f>
        <v>431</v>
      </c>
      <c r="K24" s="32">
        <f>Bodování!$R$37</f>
        <v>0</v>
      </c>
      <c r="L24" s="32">
        <f>Bodování!$T$37</f>
        <v>7.47</v>
      </c>
    </row>
    <row r="25" spans="1:12">
      <c r="A25">
        <v>21</v>
      </c>
      <c r="B25" s="39" t="str">
        <f>Bodování!$C$8</f>
        <v>Chalupová Natálie</v>
      </c>
      <c r="C25" s="27" t="str">
        <f>Bodování!$C$5</f>
        <v>ZŠ MPB Neratovice</v>
      </c>
      <c r="D25" s="28">
        <f>Bodování!$F$8</f>
        <v>1651</v>
      </c>
      <c r="E25" s="30">
        <f>Bodování!$H$8</f>
        <v>8.91</v>
      </c>
      <c r="F25" s="31">
        <f>Bodování!$J$8</f>
        <v>3</v>
      </c>
      <c r="G25" s="75" t="s">
        <v>26</v>
      </c>
      <c r="H25" s="76">
        <f>Bodování!$L$8</f>
        <v>7.86</v>
      </c>
      <c r="I25" s="31">
        <f>Bodování!$N$8</f>
        <v>0</v>
      </c>
      <c r="J25" s="31">
        <f>Bodování!$P$8</f>
        <v>451</v>
      </c>
      <c r="K25" s="32">
        <f>Bodování!$R$8</f>
        <v>0</v>
      </c>
      <c r="L25" s="32">
        <f>Bodování!$T$8</f>
        <v>7.95</v>
      </c>
    </row>
    <row r="26" spans="1:12">
      <c r="A26">
        <v>22</v>
      </c>
      <c r="B26" s="39" t="str">
        <f>Bodování!$C$30</f>
        <v>Knorová Emma</v>
      </c>
      <c r="C26" s="27" t="str">
        <f>Bodování!$C$26</f>
        <v>3. ZŠ Rakovník</v>
      </c>
      <c r="D26" s="28">
        <f>Bodování!$F$30</f>
        <v>1491</v>
      </c>
      <c r="E26" s="30">
        <f>Bodování!$H$30</f>
        <v>9.4499999999999993</v>
      </c>
      <c r="F26" s="31">
        <f>Bodování!$J$30</f>
        <v>3</v>
      </c>
      <c r="G26" s="75" t="s">
        <v>26</v>
      </c>
      <c r="H26" s="76">
        <f>Bodování!$L$30</f>
        <v>1.89</v>
      </c>
      <c r="I26" s="31">
        <f>Bodování!$N$30</f>
        <v>0</v>
      </c>
      <c r="J26" s="31">
        <f>Bodování!$P$30</f>
        <v>391</v>
      </c>
      <c r="K26" s="32">
        <f>Bodování!$R$30</f>
        <v>47.91</v>
      </c>
      <c r="L26" s="32">
        <f>Bodování!$T$30</f>
        <v>0</v>
      </c>
    </row>
    <row r="27" spans="1:12">
      <c r="A27">
        <v>23</v>
      </c>
      <c r="B27" s="39" t="str">
        <f>Bodování!$C$9</f>
        <v>Pasovská Kristýna</v>
      </c>
      <c r="C27" s="27" t="str">
        <f>Bodování!$C$5</f>
        <v>ZŠ MPB Neratovice</v>
      </c>
      <c r="D27" s="28">
        <f>Bodování!$F$9</f>
        <v>1616</v>
      </c>
      <c r="E27" s="30">
        <f>Bodování!$H$9</f>
        <v>8.99</v>
      </c>
      <c r="F27" s="31">
        <f>Bodování!$J$9</f>
        <v>3</v>
      </c>
      <c r="G27" s="75" t="s">
        <v>26</v>
      </c>
      <c r="H27" s="76">
        <f>Bodování!$L$9</f>
        <v>6.01</v>
      </c>
      <c r="I27" s="31">
        <f>Bodování!$N$9</f>
        <v>0</v>
      </c>
      <c r="J27" s="31">
        <f>Bodování!$P$9</f>
        <v>451</v>
      </c>
      <c r="K27" s="32">
        <f>Bodování!$R$9</f>
        <v>0</v>
      </c>
      <c r="L27" s="32">
        <f>Bodování!$T$9</f>
        <v>7.46</v>
      </c>
    </row>
    <row r="28" spans="1:12">
      <c r="A28">
        <v>24</v>
      </c>
      <c r="B28" s="39" t="str">
        <f>Bodování!$C$16</f>
        <v>Přibylová Anna</v>
      </c>
      <c r="C28" s="27" t="str">
        <f>Bodování!$C$12</f>
        <v>SG Kladno</v>
      </c>
      <c r="D28" s="28">
        <f>Bodování!$F$16</f>
        <v>1489</v>
      </c>
      <c r="E28" s="32">
        <f>Bodování!$H$16</f>
        <v>9.19</v>
      </c>
      <c r="F28" s="31">
        <f>Bodování!$J$16</f>
        <v>3</v>
      </c>
      <c r="G28" s="75" t="s">
        <v>26</v>
      </c>
      <c r="H28" s="76">
        <f>Bodování!$L$16</f>
        <v>12.58</v>
      </c>
      <c r="I28" s="31">
        <f>Bodování!$N$16</f>
        <v>0</v>
      </c>
      <c r="J28" s="31">
        <f>Bodování!$P$16</f>
        <v>432</v>
      </c>
      <c r="K28" s="32">
        <f>Bodování!$R$16</f>
        <v>42.5</v>
      </c>
      <c r="L28" s="32">
        <f>Bodování!$T$16</f>
        <v>0</v>
      </c>
    </row>
    <row r="29" spans="1:12">
      <c r="A29">
        <v>25</v>
      </c>
      <c r="B29" s="39" t="str">
        <f>Bodování!$C$23</f>
        <v>Ruttová Aneta</v>
      </c>
      <c r="C29" s="27" t="str">
        <f>Bodování!$C$19</f>
        <v>3. Brandýs nad Labem</v>
      </c>
      <c r="D29" s="28">
        <f>Bodování!$F$23</f>
        <v>1754</v>
      </c>
      <c r="E29" s="32">
        <f>Bodování!$H$23</f>
        <v>8.9</v>
      </c>
      <c r="F29" s="31">
        <f>Bodování!$J$23</f>
        <v>2</v>
      </c>
      <c r="G29" s="75" t="s">
        <v>26</v>
      </c>
      <c r="H29" s="76">
        <f>Bodování!$L$23</f>
        <v>55.81</v>
      </c>
      <c r="I29" s="31">
        <f>Bodování!$N$23</f>
        <v>0</v>
      </c>
      <c r="J29" s="31">
        <f>Bodování!$P$23</f>
        <v>463</v>
      </c>
      <c r="K29" s="32">
        <f>Bodování!$R$23</f>
        <v>0</v>
      </c>
      <c r="L29" s="32">
        <f>Bodování!$T$23</f>
        <v>7.35</v>
      </c>
    </row>
    <row r="30" spans="1:12">
      <c r="A30">
        <v>26</v>
      </c>
      <c r="B30" s="39" t="str">
        <f>Bodování!$C$41</f>
        <v>Vlasáková Adéla</v>
      </c>
      <c r="C30" s="27" t="str">
        <f>Bodování!$C$40</f>
        <v>ZŠ Příbram - Březové Hory</v>
      </c>
      <c r="D30" s="28">
        <f>Bodování!$F$41</f>
        <v>1586</v>
      </c>
      <c r="E30" s="30">
        <f>Bodování!$H$41</f>
        <v>8.64</v>
      </c>
      <c r="F30" s="31">
        <f>Bodování!$J$41</f>
        <v>0</v>
      </c>
      <c r="G30" s="75" t="s">
        <v>26</v>
      </c>
      <c r="H30" s="76">
        <f>Bodování!$L$41</f>
        <v>0</v>
      </c>
      <c r="I30" s="31">
        <f>Bodování!$N$41</f>
        <v>143</v>
      </c>
      <c r="J30" s="31">
        <f>Bodování!$P$41</f>
        <v>0</v>
      </c>
      <c r="K30" s="32">
        <f>Bodování!$R$41</f>
        <v>0</v>
      </c>
      <c r="L30" s="32">
        <f>Bodování!$T$41</f>
        <v>8.7100000000000009</v>
      </c>
    </row>
    <row r="31" spans="1:12">
      <c r="A31">
        <v>27</v>
      </c>
      <c r="B31" s="39" t="str">
        <f>Bodování!$C$42</f>
        <v>Gabrielová Petra</v>
      </c>
      <c r="C31" s="27" t="str">
        <f>Bodování!$C$40</f>
        <v>ZŠ Příbram - Březové Hory</v>
      </c>
      <c r="D31" s="28">
        <f>Bodování!$F$42</f>
        <v>1432</v>
      </c>
      <c r="E31" s="30">
        <f>Bodování!$H$42</f>
        <v>9.49</v>
      </c>
      <c r="F31" s="31">
        <f>Bodování!$J$42</f>
        <v>3</v>
      </c>
      <c r="G31" s="75" t="s">
        <v>26</v>
      </c>
      <c r="H31" s="76">
        <f>Bodování!$L$42</f>
        <v>4.45</v>
      </c>
      <c r="I31" s="31">
        <f>Bodování!$N$42</f>
        <v>131</v>
      </c>
      <c r="J31" s="31">
        <f>Bodování!$P$42</f>
        <v>0</v>
      </c>
      <c r="K31" s="32">
        <f>Bodování!$R$42</f>
        <v>0</v>
      </c>
      <c r="L31" s="32">
        <f>Bodování!$T$42</f>
        <v>6.38</v>
      </c>
    </row>
    <row r="32" spans="1:12">
      <c r="A32">
        <v>28</v>
      </c>
      <c r="B32" s="39" t="str">
        <f>Bodování!$C$43</f>
        <v>Helešicová Kristýna</v>
      </c>
      <c r="C32" s="27" t="str">
        <f>Bodování!$C$40</f>
        <v>ZŠ Příbram - Březové Hory</v>
      </c>
      <c r="D32" s="28">
        <f>Bodování!$F$43</f>
        <v>1527</v>
      </c>
      <c r="E32" s="30">
        <f>Bodování!$H$43</f>
        <v>9.26</v>
      </c>
      <c r="F32" s="31">
        <f>Bodování!$J$43</f>
        <v>2</v>
      </c>
      <c r="G32" s="75" t="s">
        <v>26</v>
      </c>
      <c r="H32" s="76">
        <f>Bodování!$L$43</f>
        <v>55.46</v>
      </c>
      <c r="I32" s="31">
        <f>Bodování!$N$43</f>
        <v>134</v>
      </c>
      <c r="J32" s="31">
        <f>Bodování!$P$43</f>
        <v>0</v>
      </c>
      <c r="K32" s="32">
        <f>Bodování!$R$43</f>
        <v>29.15</v>
      </c>
      <c r="L32" s="32">
        <f>Bodování!$T$43</f>
        <v>0</v>
      </c>
    </row>
    <row r="33" spans="1:12">
      <c r="A33">
        <v>29</v>
      </c>
      <c r="B33" s="39" t="str">
        <f>Bodování!$C$44</f>
        <v>Patáková Adéla</v>
      </c>
      <c r="C33" s="27" t="str">
        <f>Bodování!$C$40</f>
        <v>ZŠ Příbram - Březové Hory</v>
      </c>
      <c r="D33" s="28">
        <f>Bodování!$F$44</f>
        <v>1540</v>
      </c>
      <c r="E33" s="30">
        <f>Bodování!$H$44</f>
        <v>9.3800000000000008</v>
      </c>
      <c r="F33" s="31">
        <f>Bodování!$J$44</f>
        <v>3</v>
      </c>
      <c r="G33" s="75" t="s">
        <v>26</v>
      </c>
      <c r="H33" s="76">
        <f>Bodování!$L$44</f>
        <v>2.82</v>
      </c>
      <c r="I33" s="31">
        <f>Bodování!$N$44</f>
        <v>0</v>
      </c>
      <c r="J33" s="31">
        <f>Bodování!$P$44</f>
        <v>410</v>
      </c>
      <c r="K33" s="32">
        <f>Bodování!$R$44</f>
        <v>0</v>
      </c>
      <c r="L33" s="32">
        <f>Bodování!$T$44</f>
        <v>8.83</v>
      </c>
    </row>
    <row r="34" spans="1:12">
      <c r="A34">
        <v>30</v>
      </c>
      <c r="B34" s="39" t="str">
        <f>Bodování!$C$45</f>
        <v>Sirůčková Liliana</v>
      </c>
      <c r="C34" s="27" t="str">
        <f>Bodování!$C$40</f>
        <v>ZŠ Příbram - Březové Hory</v>
      </c>
      <c r="D34" s="28">
        <f>Bodování!$F$45</f>
        <v>1350</v>
      </c>
      <c r="E34" s="30">
        <f>Bodování!$H$45</f>
        <v>9.3699999999999992</v>
      </c>
      <c r="F34" s="31">
        <f>Bodování!$J$45</f>
        <v>3</v>
      </c>
      <c r="G34" s="75" t="s">
        <v>26</v>
      </c>
      <c r="H34" s="76">
        <f>Bodování!$L$45</f>
        <v>2.78</v>
      </c>
      <c r="I34" s="31">
        <f>Bodování!$N$45</f>
        <v>0</v>
      </c>
      <c r="J34" s="31">
        <f>Bodování!$P$45</f>
        <v>404</v>
      </c>
      <c r="K34" s="32">
        <f>Bodování!$R$45</f>
        <v>33.25</v>
      </c>
      <c r="L34" s="32">
        <f>Bodování!$T$45</f>
        <v>0</v>
      </c>
    </row>
    <row r="35" spans="1:12">
      <c r="A35">
        <v>31</v>
      </c>
      <c r="B35" s="39" t="str">
        <f>Bodování!$C$48</f>
        <v>Šedivá Julie</v>
      </c>
      <c r="C35" s="27" t="str">
        <f>Bodování!$C$47</f>
        <v>ZŠ Benešov</v>
      </c>
      <c r="D35" s="28">
        <f>Bodování!$F$48</f>
        <v>1121</v>
      </c>
      <c r="E35" s="30">
        <f>Bodování!$H$48</f>
        <v>9.4700000000000006</v>
      </c>
      <c r="F35" s="31">
        <f>Bodování!$J$48</f>
        <v>3</v>
      </c>
      <c r="G35" s="75" t="s">
        <v>26</v>
      </c>
      <c r="H35" s="76">
        <f>Bodování!$L48</f>
        <v>22.8</v>
      </c>
      <c r="I35" s="31">
        <f>Bodování!$N48</f>
        <v>116</v>
      </c>
      <c r="J35" s="31">
        <f>Bodování!$P48</f>
        <v>0</v>
      </c>
      <c r="K35" s="32">
        <f>Bodování!$R48</f>
        <v>32.67</v>
      </c>
      <c r="L35" s="32">
        <f>Bodování!$T48</f>
        <v>0</v>
      </c>
    </row>
    <row r="36" spans="1:12">
      <c r="A36">
        <v>32</v>
      </c>
      <c r="B36" s="77" t="str">
        <f>Bodování!C49</f>
        <v>Vrbová Eliška</v>
      </c>
      <c r="C36" s="27" t="str">
        <f>Bodování!$C$47</f>
        <v>ZŠ Benešov</v>
      </c>
      <c r="D36" s="28">
        <f>Bodování!$F$49</f>
        <v>1254</v>
      </c>
      <c r="E36" s="30">
        <f>Bodování!$H49</f>
        <v>9.36</v>
      </c>
      <c r="F36" s="31">
        <f>Bodování!$J49</f>
        <v>3</v>
      </c>
      <c r="G36" s="75" t="s">
        <v>26</v>
      </c>
      <c r="H36" s="76">
        <f>Bodování!$L49</f>
        <v>24.8</v>
      </c>
      <c r="I36" s="31">
        <f>Bodování!$N49</f>
        <v>116</v>
      </c>
      <c r="J36" s="31">
        <f>Bodování!$P49</f>
        <v>0</v>
      </c>
      <c r="K36" s="32">
        <f>Bodování!$R49</f>
        <v>42.61</v>
      </c>
      <c r="L36" s="32">
        <f>Bodování!$T49</f>
        <v>0</v>
      </c>
    </row>
    <row r="37" spans="1:12">
      <c r="A37">
        <v>33</v>
      </c>
      <c r="B37" s="77" t="str">
        <f>Bodování!C50</f>
        <v>Šnajdrová Darina</v>
      </c>
      <c r="C37" s="27" t="str">
        <f>Bodování!$C$47</f>
        <v>ZŠ Benešov</v>
      </c>
      <c r="D37" s="28">
        <f>Bodování!$F$50</f>
        <v>1542</v>
      </c>
      <c r="E37" s="30">
        <f>Bodování!$H50</f>
        <v>9.2100000000000009</v>
      </c>
      <c r="F37" s="31">
        <f>Bodování!$J50</f>
        <v>2</v>
      </c>
      <c r="G37" s="75" t="s">
        <v>26</v>
      </c>
      <c r="H37" s="76">
        <f>Bodování!$L50</f>
        <v>57.09</v>
      </c>
      <c r="I37" s="31">
        <f>Bodování!$N50</f>
        <v>0</v>
      </c>
      <c r="J37" s="31">
        <f>Bodování!$P50</f>
        <v>419</v>
      </c>
      <c r="K37" s="32">
        <f>Bodování!$R50</f>
        <v>0</v>
      </c>
      <c r="L37" s="32">
        <f>Bodování!$T50</f>
        <v>7.1</v>
      </c>
    </row>
    <row r="38" spans="1:12">
      <c r="A38">
        <v>34</v>
      </c>
      <c r="B38" s="77" t="str">
        <f>Bodování!C51</f>
        <v>Ludvíčková Petra</v>
      </c>
      <c r="C38" s="27" t="str">
        <f>Bodování!$C$47</f>
        <v>ZŠ Benešov</v>
      </c>
      <c r="D38" s="28">
        <f>Bodování!$F$51</f>
        <v>1497</v>
      </c>
      <c r="E38" s="30">
        <f>Bodování!$H51</f>
        <v>9.16</v>
      </c>
      <c r="F38" s="31">
        <f>Bodování!$J51</f>
        <v>2</v>
      </c>
      <c r="G38" s="75" t="s">
        <v>26</v>
      </c>
      <c r="H38" s="76">
        <f>Bodování!$L51</f>
        <v>47.08</v>
      </c>
      <c r="I38" s="31">
        <f>Bodování!$N51</f>
        <v>0</v>
      </c>
      <c r="J38" s="31">
        <f>Bodování!$P51</f>
        <v>389</v>
      </c>
      <c r="K38" s="32">
        <f>Bodování!$R51</f>
        <v>0</v>
      </c>
      <c r="L38" s="32">
        <f>Bodování!$T51</f>
        <v>5.7</v>
      </c>
    </row>
    <row r="39" spans="1:12">
      <c r="A39">
        <v>35</v>
      </c>
      <c r="B39" s="77" t="str">
        <f>Bodování!C52</f>
        <v>Mokrejšová Noemi</v>
      </c>
      <c r="C39" s="27" t="str">
        <f>Bodování!$C$47</f>
        <v>ZŠ Benešov</v>
      </c>
      <c r="D39" s="28">
        <f>Bodování!$F$52</f>
        <v>1664</v>
      </c>
      <c r="E39" s="30">
        <f>Bodování!$H52</f>
        <v>9.1999999999999993</v>
      </c>
      <c r="F39" s="31">
        <f>Bodování!$J52</f>
        <v>3</v>
      </c>
      <c r="G39" s="75" t="s">
        <v>26</v>
      </c>
      <c r="H39" s="76">
        <f>Bodování!$L52</f>
        <v>5.52</v>
      </c>
      <c r="I39" s="31">
        <f>Bodování!$N52</f>
        <v>0</v>
      </c>
      <c r="J39" s="31">
        <f>Bodování!$P52</f>
        <v>431</v>
      </c>
      <c r="K39" s="32">
        <f>Bodování!$R52</f>
        <v>52.33</v>
      </c>
      <c r="L39" s="32">
        <f>Bodování!$T52</f>
        <v>0</v>
      </c>
    </row>
    <row r="40" spans="1:12">
      <c r="A40">
        <v>36</v>
      </c>
      <c r="B40" s="77" t="str">
        <f>Bodování!C55</f>
        <v>Rothanzlová Helena</v>
      </c>
      <c r="C40" s="27" t="str">
        <f>Bodování!$C$54</f>
        <v>ZŠ Masarykova, Kolín</v>
      </c>
      <c r="D40" s="28">
        <f>Bodování!$F55</f>
        <v>1738</v>
      </c>
      <c r="E40" s="30">
        <f>Bodování!$H55</f>
        <v>9.07</v>
      </c>
      <c r="F40" s="31">
        <f>Bodování!$J55</f>
        <v>3</v>
      </c>
      <c r="G40" s="75" t="s">
        <v>26</v>
      </c>
      <c r="H40" s="76">
        <f>Bodování!$L55</f>
        <v>5.09</v>
      </c>
      <c r="I40" s="31">
        <f>Bodování!$N55</f>
        <v>152</v>
      </c>
      <c r="J40" s="31">
        <f>Bodování!$P55</f>
        <v>0</v>
      </c>
      <c r="K40" s="32">
        <f>Bodování!$R55</f>
        <v>0</v>
      </c>
      <c r="L40" s="32">
        <f>Bodování!$T55</f>
        <v>6.23</v>
      </c>
    </row>
    <row r="41" spans="1:12">
      <c r="A41">
        <v>37</v>
      </c>
      <c r="B41" s="77" t="str">
        <f>Bodování!C56</f>
        <v>Sombergová Jana</v>
      </c>
      <c r="C41" s="27" t="str">
        <f>Bodování!$C$54</f>
        <v>ZŠ Masarykova, Kolín</v>
      </c>
      <c r="D41" s="28">
        <f>Bodování!$F56</f>
        <v>1094</v>
      </c>
      <c r="E41" s="30">
        <f>Bodování!$H56</f>
        <v>8.98</v>
      </c>
      <c r="F41" s="31">
        <f>Bodování!$J56</f>
        <v>0</v>
      </c>
      <c r="G41" s="75" t="s">
        <v>26</v>
      </c>
      <c r="H41" s="76">
        <f>Bodování!$L56</f>
        <v>0</v>
      </c>
      <c r="I41" s="31">
        <f>Bodování!$N56</f>
        <v>110</v>
      </c>
      <c r="J41" s="31">
        <f>Bodování!$P56</f>
        <v>0</v>
      </c>
      <c r="K41" s="32">
        <f>Bodování!$R56</f>
        <v>0</v>
      </c>
      <c r="L41" s="32">
        <f>Bodování!$T56</f>
        <v>7.4</v>
      </c>
    </row>
    <row r="42" spans="1:12">
      <c r="A42">
        <v>38</v>
      </c>
      <c r="B42" s="77" t="str">
        <f>Bodování!C57</f>
        <v>Šlegrová Sára</v>
      </c>
      <c r="C42" s="27" t="str">
        <f>Bodování!$C$54</f>
        <v>ZŠ Masarykova, Kolín</v>
      </c>
      <c r="D42" s="28">
        <f>Bodování!$F57</f>
        <v>1079</v>
      </c>
      <c r="E42" s="30">
        <f>Bodování!$H57</f>
        <v>9.6199999999999992</v>
      </c>
      <c r="F42" s="31">
        <f>Bodování!$J57</f>
        <v>3</v>
      </c>
      <c r="G42" s="75" t="s">
        <v>26</v>
      </c>
      <c r="H42" s="76">
        <f>Bodování!$L57</f>
        <v>30.36</v>
      </c>
      <c r="I42" s="31">
        <f>Bodování!$N57</f>
        <v>0</v>
      </c>
      <c r="J42" s="31">
        <f>Bodování!$P57</f>
        <v>378</v>
      </c>
      <c r="K42" s="32">
        <f>Bodování!$R57</f>
        <v>37.049999999999997</v>
      </c>
      <c r="L42" s="32">
        <f>Bodování!$T57</f>
        <v>0</v>
      </c>
    </row>
    <row r="43" spans="1:12">
      <c r="A43">
        <v>39</v>
      </c>
      <c r="B43" s="77" t="str">
        <f>Bodování!C58</f>
        <v>Poláková Simona</v>
      </c>
      <c r="C43" s="27" t="str">
        <f>Bodování!$C$54</f>
        <v>ZŠ Masarykova, Kolín</v>
      </c>
      <c r="D43" s="28">
        <f>Bodování!$F58</f>
        <v>1489</v>
      </c>
      <c r="E43" s="30">
        <f>Bodování!$H58</f>
        <v>9.42</v>
      </c>
      <c r="F43" s="31">
        <f>Bodování!$J58</f>
        <v>2</v>
      </c>
      <c r="G43" s="75" t="s">
        <v>26</v>
      </c>
      <c r="H43" s="76">
        <f>Bodování!$L58</f>
        <v>56.05</v>
      </c>
      <c r="I43" s="31">
        <f>Bodování!$N58</f>
        <v>0</v>
      </c>
      <c r="J43" s="31">
        <f>Bodování!$P58</f>
        <v>372</v>
      </c>
      <c r="K43" s="32">
        <f>Bodování!$R58</f>
        <v>46.19</v>
      </c>
      <c r="L43" s="32">
        <f>Bodování!$T58</f>
        <v>0</v>
      </c>
    </row>
    <row r="44" spans="1:12">
      <c r="A44">
        <v>40</v>
      </c>
      <c r="B44" s="77" t="str">
        <f>Bodování!C59</f>
        <v>Fajčíková Juliána</v>
      </c>
      <c r="C44" s="27" t="str">
        <f>Bodování!$C$54</f>
        <v>ZŠ Masarykova, Kolín</v>
      </c>
      <c r="D44" s="28">
        <f>Bodování!$F59</f>
        <v>1061</v>
      </c>
      <c r="E44" s="30">
        <f>Bodování!$H59</f>
        <v>9.3800000000000008</v>
      </c>
      <c r="F44" s="31">
        <f>Bodování!$J59</f>
        <v>3</v>
      </c>
      <c r="G44" s="75" t="s">
        <v>26</v>
      </c>
      <c r="H44" s="76">
        <f>Bodování!$L59</f>
        <v>19.61</v>
      </c>
      <c r="I44" s="31">
        <f>Bodování!$N59</f>
        <v>0</v>
      </c>
      <c r="J44" s="31">
        <f>Bodování!$P59</f>
        <v>378</v>
      </c>
      <c r="K44" s="32">
        <f>Bodování!$R59</f>
        <v>0</v>
      </c>
      <c r="L44" s="32">
        <f>Bodování!$T59</f>
        <v>4.5599999999999996</v>
      </c>
    </row>
    <row r="45" spans="1:12">
      <c r="A45">
        <v>41</v>
      </c>
      <c r="B45" s="77">
        <f>Bodování!C62</f>
        <v>0</v>
      </c>
      <c r="C45" s="27">
        <f>Bodování!$C$61</f>
        <v>0</v>
      </c>
      <c r="D45" s="28">
        <f>Bodování!$F62</f>
        <v>0</v>
      </c>
      <c r="E45" s="30">
        <f>Bodování!$H62</f>
        <v>0</v>
      </c>
      <c r="F45" s="31">
        <f>Bodování!$J62</f>
        <v>0</v>
      </c>
      <c r="G45" s="75" t="s">
        <v>26</v>
      </c>
      <c r="H45" s="76">
        <f>Bodování!$L62</f>
        <v>0</v>
      </c>
      <c r="I45" s="31">
        <f>Bodování!$N62</f>
        <v>0</v>
      </c>
      <c r="J45" s="31">
        <f>Bodování!$P62</f>
        <v>0</v>
      </c>
      <c r="K45" s="32">
        <f>Bodování!$R62</f>
        <v>0</v>
      </c>
      <c r="L45" s="32">
        <f>Bodování!$T62</f>
        <v>0</v>
      </c>
    </row>
    <row r="46" spans="1:12">
      <c r="A46">
        <v>42</v>
      </c>
      <c r="B46" s="77">
        <f>Bodování!C63</f>
        <v>0</v>
      </c>
      <c r="C46" s="27">
        <f>Bodování!$C$61</f>
        <v>0</v>
      </c>
      <c r="D46" s="28">
        <f>Bodování!$F63</f>
        <v>0</v>
      </c>
      <c r="E46" s="30">
        <f>Bodování!$H63</f>
        <v>0</v>
      </c>
      <c r="F46" s="31">
        <f>Bodování!$J63</f>
        <v>0</v>
      </c>
      <c r="G46" s="75" t="s">
        <v>26</v>
      </c>
      <c r="H46" s="76">
        <f>Bodování!$L63</f>
        <v>0</v>
      </c>
      <c r="I46" s="31">
        <f>Bodování!$N63</f>
        <v>0</v>
      </c>
      <c r="J46" s="31">
        <f>Bodování!$P63</f>
        <v>0</v>
      </c>
      <c r="K46" s="32">
        <f>Bodování!$R63</f>
        <v>0</v>
      </c>
      <c r="L46" s="32">
        <f>Bodování!$T63</f>
        <v>0</v>
      </c>
    </row>
    <row r="47" spans="1:12">
      <c r="A47">
        <v>43</v>
      </c>
      <c r="B47" s="77">
        <f>Bodování!C64</f>
        <v>0</v>
      </c>
      <c r="C47" s="27">
        <f>Bodování!$C$61</f>
        <v>0</v>
      </c>
      <c r="D47" s="28">
        <f>Bodování!$F64</f>
        <v>0</v>
      </c>
      <c r="E47" s="30">
        <f>Bodování!$H64</f>
        <v>0</v>
      </c>
      <c r="F47" s="31">
        <f>Bodování!$J64</f>
        <v>0</v>
      </c>
      <c r="G47" s="75" t="s">
        <v>26</v>
      </c>
      <c r="H47" s="76">
        <f>Bodování!$L64</f>
        <v>0</v>
      </c>
      <c r="I47" s="31">
        <f>Bodování!$N64</f>
        <v>0</v>
      </c>
      <c r="J47" s="31">
        <f>Bodování!$P64</f>
        <v>0</v>
      </c>
      <c r="K47" s="32">
        <f>Bodování!$R64</f>
        <v>0</v>
      </c>
      <c r="L47" s="32">
        <f>Bodování!$T64</f>
        <v>0</v>
      </c>
    </row>
    <row r="48" spans="1:12">
      <c r="A48">
        <v>44</v>
      </c>
      <c r="B48" s="77">
        <f>Bodování!C65</f>
        <v>0</v>
      </c>
      <c r="C48" s="27">
        <f>Bodování!$C$61</f>
        <v>0</v>
      </c>
      <c r="D48" s="28">
        <f>Bodování!$F65</f>
        <v>0</v>
      </c>
      <c r="E48" s="30">
        <f>Bodování!$H65</f>
        <v>0</v>
      </c>
      <c r="F48" s="31">
        <f>Bodování!$J65</f>
        <v>0</v>
      </c>
      <c r="G48" s="75" t="s">
        <v>26</v>
      </c>
      <c r="H48" s="76">
        <f>Bodování!$L65</f>
        <v>0</v>
      </c>
      <c r="I48" s="31">
        <f>Bodování!$N65</f>
        <v>0</v>
      </c>
      <c r="J48" s="31">
        <f>Bodování!$P65</f>
        <v>0</v>
      </c>
      <c r="K48" s="32">
        <f>Bodování!$R65</f>
        <v>0</v>
      </c>
      <c r="L48" s="32">
        <f>Bodování!$T65</f>
        <v>0</v>
      </c>
    </row>
    <row r="49" spans="1:12">
      <c r="A49">
        <v>45</v>
      </c>
      <c r="B49" s="77">
        <f>Bodování!C66</f>
        <v>0</v>
      </c>
      <c r="C49" s="27">
        <f>Bodování!$C$61</f>
        <v>0</v>
      </c>
      <c r="D49" s="28">
        <f>Bodování!$F66</f>
        <v>0</v>
      </c>
      <c r="E49" s="30">
        <f>Bodování!$H66</f>
        <v>0</v>
      </c>
      <c r="F49" s="31">
        <f>Bodování!$J66</f>
        <v>0</v>
      </c>
      <c r="G49" s="75" t="s">
        <v>26</v>
      </c>
      <c r="H49" s="76">
        <f>Bodování!$L66</f>
        <v>0</v>
      </c>
      <c r="I49" s="31">
        <f>Bodování!$N66</f>
        <v>0</v>
      </c>
      <c r="J49" s="31">
        <f>Bodování!$P66</f>
        <v>0</v>
      </c>
      <c r="K49" s="32">
        <f>Bodování!$R66</f>
        <v>0</v>
      </c>
      <c r="L49" s="32">
        <f>Bodování!$T66</f>
        <v>0</v>
      </c>
    </row>
    <row r="50" spans="1:12">
      <c r="A50">
        <v>46</v>
      </c>
      <c r="B50" s="77">
        <f>Bodování!C69</f>
        <v>0</v>
      </c>
      <c r="C50" s="27">
        <f>Bodování!$C$68</f>
        <v>0</v>
      </c>
      <c r="D50" s="28">
        <f>Bodování!$F69</f>
        <v>0</v>
      </c>
      <c r="E50" s="30">
        <f>Bodování!$H69</f>
        <v>0</v>
      </c>
      <c r="F50" s="31">
        <f>Bodování!$J69</f>
        <v>0</v>
      </c>
      <c r="G50" s="75" t="s">
        <v>26</v>
      </c>
      <c r="H50" s="76">
        <f>Bodování!$L69</f>
        <v>0</v>
      </c>
      <c r="I50" s="31">
        <f>Bodování!$N69</f>
        <v>0</v>
      </c>
      <c r="J50" s="31">
        <f>Bodování!$P69</f>
        <v>0</v>
      </c>
      <c r="K50" s="32">
        <f>Bodování!$R69</f>
        <v>0</v>
      </c>
      <c r="L50" s="32">
        <f>Bodování!$T69</f>
        <v>0</v>
      </c>
    </row>
    <row r="51" spans="1:12">
      <c r="A51">
        <v>47</v>
      </c>
      <c r="B51" s="77">
        <f>Bodování!C70</f>
        <v>0</v>
      </c>
      <c r="C51" s="27">
        <f>Bodování!$C$68</f>
        <v>0</v>
      </c>
      <c r="D51" s="28">
        <f>Bodování!$F70</f>
        <v>0</v>
      </c>
      <c r="E51" s="30">
        <f>Bodování!$H70</f>
        <v>0</v>
      </c>
      <c r="F51" s="31">
        <f>Bodování!$J70</f>
        <v>0</v>
      </c>
      <c r="G51" s="75" t="s">
        <v>26</v>
      </c>
      <c r="H51" s="76">
        <f>Bodování!$L70</f>
        <v>0</v>
      </c>
      <c r="I51" s="31">
        <f>Bodování!$N70</f>
        <v>0</v>
      </c>
      <c r="J51" s="31">
        <f>Bodování!$P70</f>
        <v>0</v>
      </c>
      <c r="K51" s="32">
        <f>Bodování!$R70</f>
        <v>0</v>
      </c>
      <c r="L51" s="32">
        <f>Bodování!$T70</f>
        <v>0</v>
      </c>
    </row>
    <row r="52" spans="1:12">
      <c r="A52">
        <v>48</v>
      </c>
      <c r="B52" s="77">
        <f>Bodování!C71</f>
        <v>0</v>
      </c>
      <c r="C52" s="27">
        <f>Bodování!$C$68</f>
        <v>0</v>
      </c>
      <c r="D52" s="28">
        <f>Bodování!$F71</f>
        <v>0</v>
      </c>
      <c r="E52" s="30">
        <f>Bodování!$H71</f>
        <v>0</v>
      </c>
      <c r="F52" s="31">
        <f>Bodování!$J71</f>
        <v>0</v>
      </c>
      <c r="G52" s="75" t="s">
        <v>26</v>
      </c>
      <c r="H52" s="76">
        <f>Bodování!$L71</f>
        <v>0</v>
      </c>
      <c r="I52" s="31">
        <f>Bodování!$N71</f>
        <v>0</v>
      </c>
      <c r="J52" s="31">
        <f>Bodování!$P71</f>
        <v>0</v>
      </c>
      <c r="K52" s="32">
        <f>Bodování!$R71</f>
        <v>0</v>
      </c>
      <c r="L52" s="32">
        <f>Bodování!$T71</f>
        <v>0</v>
      </c>
    </row>
    <row r="53" spans="1:12">
      <c r="A53">
        <v>49</v>
      </c>
      <c r="B53" s="77">
        <f>Bodování!C72</f>
        <v>0</v>
      </c>
      <c r="C53" s="27">
        <f>Bodování!$C$68</f>
        <v>0</v>
      </c>
      <c r="D53" s="28">
        <f>Bodování!$F72</f>
        <v>0</v>
      </c>
      <c r="E53" s="30">
        <f>Bodování!$H72</f>
        <v>0</v>
      </c>
      <c r="F53" s="31">
        <f>Bodování!$J72</f>
        <v>0</v>
      </c>
      <c r="G53" s="75" t="s">
        <v>26</v>
      </c>
      <c r="H53" s="76">
        <f>Bodování!$L72</f>
        <v>0</v>
      </c>
      <c r="I53" s="31">
        <f>Bodování!$N72</f>
        <v>0</v>
      </c>
      <c r="J53" s="31">
        <f>Bodování!$P72</f>
        <v>0</v>
      </c>
      <c r="K53" s="32">
        <f>Bodování!$R72</f>
        <v>0</v>
      </c>
      <c r="L53" s="32">
        <f>Bodování!$T72</f>
        <v>0</v>
      </c>
    </row>
    <row r="54" spans="1:12">
      <c r="A54">
        <v>50</v>
      </c>
      <c r="B54" s="77">
        <f>Bodování!C73</f>
        <v>0</v>
      </c>
      <c r="C54" s="27">
        <f>Bodování!$C$68</f>
        <v>0</v>
      </c>
      <c r="D54" s="28">
        <f>Bodování!$F73</f>
        <v>0</v>
      </c>
      <c r="E54" s="30">
        <f>Bodování!$H73</f>
        <v>0</v>
      </c>
      <c r="F54" s="31">
        <f>Bodování!$J73</f>
        <v>0</v>
      </c>
      <c r="G54" s="75" t="s">
        <v>26</v>
      </c>
      <c r="H54" s="76">
        <f>Bodování!$L73</f>
        <v>0</v>
      </c>
      <c r="I54" s="31">
        <f>Bodování!$N73</f>
        <v>0</v>
      </c>
      <c r="J54" s="31">
        <f>Bodování!$P73</f>
        <v>0</v>
      </c>
      <c r="K54" s="32">
        <f>Bodování!$R73</f>
        <v>0</v>
      </c>
      <c r="L54" s="32">
        <f>Bodování!$T73</f>
        <v>0</v>
      </c>
    </row>
  </sheetData>
  <mergeCells count="1">
    <mergeCell ref="F4:H4"/>
  </mergeCells>
  <phoneticPr fontId="11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3"/>
  <sheetViews>
    <sheetView topLeftCell="A18" workbookViewId="0">
      <selection activeCell="A4" sqref="A4:D43"/>
    </sheetView>
  </sheetViews>
  <sheetFormatPr defaultRowHeight="13.2"/>
  <cols>
    <col min="1" max="1" width="9.109375" style="159"/>
    <col min="2" max="2" width="27.109375" customWidth="1"/>
    <col min="3" max="3" width="31" customWidth="1"/>
    <col min="4" max="4" width="18.33203125" style="159" customWidth="1"/>
  </cols>
  <sheetData>
    <row r="1" spans="1:9" ht="31.5" customHeight="1">
      <c r="B1" s="172" t="s">
        <v>67</v>
      </c>
      <c r="C1" s="172"/>
      <c r="D1" s="172"/>
    </row>
    <row r="2" spans="1:9">
      <c r="B2" s="53"/>
      <c r="C2" s="53"/>
      <c r="D2" s="162"/>
      <c r="E2" s="53"/>
      <c r="F2" s="53"/>
      <c r="G2" s="53"/>
      <c r="H2" s="53"/>
      <c r="I2" s="53"/>
    </row>
    <row r="3" spans="1:9" ht="16.5" customHeight="1">
      <c r="A3" s="157" t="s">
        <v>111</v>
      </c>
      <c r="B3" s="157" t="s">
        <v>68</v>
      </c>
      <c r="C3" s="158"/>
      <c r="D3" s="161" t="s">
        <v>112</v>
      </c>
      <c r="E3" s="53"/>
      <c r="F3" s="53"/>
      <c r="G3" s="53"/>
      <c r="H3" s="53"/>
      <c r="I3" s="53"/>
    </row>
    <row r="4" spans="1:9" ht="16.5" customHeight="1">
      <c r="A4" s="159">
        <v>1</v>
      </c>
      <c r="B4" s="125" t="s">
        <v>80</v>
      </c>
      <c r="C4" s="124" t="s">
        <v>78</v>
      </c>
      <c r="D4" s="160">
        <v>8.8699999999999992</v>
      </c>
      <c r="E4" s="53"/>
      <c r="F4" s="53"/>
      <c r="G4" s="53"/>
      <c r="H4" s="53"/>
      <c r="I4" s="53"/>
    </row>
    <row r="5" spans="1:9" ht="16.5" customHeight="1">
      <c r="A5" s="159">
        <v>8</v>
      </c>
      <c r="B5" s="124" t="s">
        <v>79</v>
      </c>
      <c r="C5" s="124" t="s">
        <v>78</v>
      </c>
      <c r="D5" s="160">
        <v>9.3000000000000007</v>
      </c>
      <c r="E5" s="53"/>
      <c r="F5" s="53"/>
      <c r="G5" s="53"/>
      <c r="H5" s="53"/>
      <c r="I5" s="53"/>
    </row>
    <row r="6" spans="1:9" ht="16.5" customHeight="1">
      <c r="A6" s="159">
        <v>7</v>
      </c>
      <c r="B6" s="124" t="s">
        <v>82</v>
      </c>
      <c r="C6" s="124" t="s">
        <v>78</v>
      </c>
      <c r="D6" s="160">
        <v>8.9</v>
      </c>
      <c r="E6" s="53"/>
      <c r="F6" s="53"/>
      <c r="G6" s="53"/>
      <c r="H6" s="53"/>
      <c r="I6" s="53"/>
    </row>
    <row r="7" spans="1:9" ht="16.5" customHeight="1">
      <c r="A7" s="159">
        <v>5</v>
      </c>
      <c r="B7" s="124" t="s">
        <v>83</v>
      </c>
      <c r="C7" s="124" t="s">
        <v>78</v>
      </c>
      <c r="D7" s="160" t="s">
        <v>119</v>
      </c>
      <c r="E7" s="53"/>
      <c r="F7" s="53"/>
      <c r="G7" s="53"/>
      <c r="H7" s="53"/>
      <c r="I7" s="53"/>
    </row>
    <row r="8" spans="1:9" ht="16.5" customHeight="1">
      <c r="A8" s="159">
        <v>2</v>
      </c>
      <c r="B8" s="124" t="s">
        <v>81</v>
      </c>
      <c r="C8" s="124" t="s">
        <v>78</v>
      </c>
      <c r="D8" s="160">
        <v>9.14</v>
      </c>
      <c r="E8" s="53"/>
      <c r="F8" s="53"/>
      <c r="G8" s="53"/>
      <c r="H8" s="53"/>
      <c r="I8" s="53"/>
    </row>
    <row r="9" spans="1:9" ht="16.5" customHeight="1">
      <c r="A9" s="159">
        <v>7</v>
      </c>
      <c r="B9" s="124" t="s">
        <v>73</v>
      </c>
      <c r="C9" s="124" t="s">
        <v>72</v>
      </c>
      <c r="D9" s="161">
        <v>9.24</v>
      </c>
      <c r="E9" s="53"/>
      <c r="F9" s="53"/>
      <c r="G9" s="53"/>
      <c r="H9" s="53"/>
      <c r="I9" s="53"/>
    </row>
    <row r="10" spans="1:9" ht="16.5" customHeight="1">
      <c r="A10" s="159">
        <v>8</v>
      </c>
      <c r="B10" s="124" t="s">
        <v>76</v>
      </c>
      <c r="C10" s="124" t="s">
        <v>72</v>
      </c>
      <c r="D10" s="160">
        <v>9.4499999999999993</v>
      </c>
      <c r="E10" s="53"/>
      <c r="F10" s="53"/>
      <c r="G10" s="53"/>
      <c r="H10" s="53"/>
      <c r="I10" s="53"/>
    </row>
    <row r="11" spans="1:9" ht="16.5" customHeight="1">
      <c r="A11" s="159">
        <v>6</v>
      </c>
      <c r="B11" s="125" t="s">
        <v>75</v>
      </c>
      <c r="C11" s="124" t="s">
        <v>72</v>
      </c>
      <c r="D11" s="160">
        <v>9.61</v>
      </c>
      <c r="E11" s="53"/>
      <c r="F11" s="53"/>
      <c r="G11" s="53"/>
      <c r="H11" s="53"/>
      <c r="I11" s="53"/>
    </row>
    <row r="12" spans="1:9" ht="18" customHeight="1">
      <c r="A12" s="159">
        <v>4</v>
      </c>
      <c r="B12" s="124" t="s">
        <v>74</v>
      </c>
      <c r="C12" s="124" t="s">
        <v>72</v>
      </c>
      <c r="D12" s="160">
        <v>9.7100000000000009</v>
      </c>
      <c r="E12" s="53"/>
      <c r="F12" s="53"/>
      <c r="G12" s="53"/>
      <c r="H12" s="53"/>
      <c r="I12" s="53"/>
    </row>
    <row r="13" spans="1:9" ht="16.5" customHeight="1">
      <c r="A13" s="159">
        <v>6</v>
      </c>
      <c r="B13" s="124" t="s">
        <v>77</v>
      </c>
      <c r="C13" s="124" t="s">
        <v>72</v>
      </c>
      <c r="D13" s="160">
        <v>9.4499999999999993</v>
      </c>
      <c r="E13" s="53"/>
      <c r="F13" s="53"/>
      <c r="G13" s="53"/>
      <c r="H13" s="53"/>
      <c r="I13" s="53"/>
    </row>
    <row r="14" spans="1:9" ht="16.5" customHeight="1">
      <c r="A14" s="159">
        <v>5</v>
      </c>
      <c r="B14" s="125" t="s">
        <v>114</v>
      </c>
      <c r="C14" s="124" t="s">
        <v>95</v>
      </c>
      <c r="D14" s="160">
        <v>9.52</v>
      </c>
      <c r="E14" s="53"/>
      <c r="F14" s="53"/>
      <c r="G14" s="53"/>
      <c r="H14" s="53"/>
      <c r="I14" s="53"/>
    </row>
    <row r="15" spans="1:9" ht="16.5" customHeight="1">
      <c r="A15" s="159">
        <v>3</v>
      </c>
      <c r="B15" s="124" t="s">
        <v>97</v>
      </c>
      <c r="C15" s="124" t="s">
        <v>95</v>
      </c>
      <c r="D15" s="160">
        <v>9.39</v>
      </c>
      <c r="E15" s="53"/>
      <c r="F15" s="53"/>
      <c r="G15" s="53"/>
      <c r="H15" s="53"/>
      <c r="I15" s="53"/>
    </row>
    <row r="16" spans="1:9" ht="16.5" customHeight="1">
      <c r="A16" s="159">
        <v>6</v>
      </c>
      <c r="B16" s="124" t="s">
        <v>98</v>
      </c>
      <c r="C16" s="124" t="s">
        <v>95</v>
      </c>
      <c r="D16" s="160">
        <v>8.7200000000000006</v>
      </c>
      <c r="E16" s="53"/>
      <c r="F16" s="53"/>
      <c r="G16" s="53"/>
      <c r="H16" s="53"/>
      <c r="I16" s="53"/>
    </row>
    <row r="17" spans="1:10" ht="16.5" customHeight="1">
      <c r="A17" s="159">
        <v>3</v>
      </c>
      <c r="B17" s="124" t="s">
        <v>96</v>
      </c>
      <c r="C17" s="124" t="s">
        <v>95</v>
      </c>
      <c r="D17" s="160">
        <v>9.6199999999999992</v>
      </c>
      <c r="E17" s="53"/>
      <c r="F17" s="53"/>
      <c r="G17" s="53"/>
      <c r="H17" s="53"/>
      <c r="I17" s="53"/>
    </row>
    <row r="18" spans="1:10" ht="16.5" customHeight="1">
      <c r="A18" s="159">
        <v>3</v>
      </c>
      <c r="B18" s="125" t="s">
        <v>115</v>
      </c>
      <c r="C18" s="124" t="s">
        <v>95</v>
      </c>
      <c r="D18" s="160">
        <v>8.98</v>
      </c>
      <c r="E18" s="53"/>
      <c r="F18" s="53"/>
      <c r="G18" s="53"/>
      <c r="H18" s="53"/>
      <c r="I18" s="53"/>
    </row>
    <row r="19" spans="1:10" ht="16.5" customHeight="1">
      <c r="A19" s="159">
        <v>3</v>
      </c>
      <c r="B19" s="125" t="s">
        <v>101</v>
      </c>
      <c r="C19" s="124" t="s">
        <v>99</v>
      </c>
      <c r="D19" s="161">
        <v>8.92</v>
      </c>
      <c r="E19" s="53"/>
      <c r="F19" s="53"/>
      <c r="G19" s="53"/>
      <c r="H19" s="53"/>
      <c r="I19" s="53"/>
    </row>
    <row r="20" spans="1:10" ht="16.5" customHeight="1">
      <c r="A20" s="159">
        <v>4</v>
      </c>
      <c r="B20" s="125" t="s">
        <v>102</v>
      </c>
      <c r="C20" s="124" t="s">
        <v>99</v>
      </c>
      <c r="D20" s="160">
        <v>9.17</v>
      </c>
      <c r="E20" s="53"/>
      <c r="F20" s="53"/>
      <c r="G20" s="53"/>
      <c r="H20" s="53"/>
      <c r="I20" s="53"/>
    </row>
    <row r="21" spans="1:10" ht="16.5" customHeight="1">
      <c r="A21" s="159">
        <v>4</v>
      </c>
      <c r="B21" s="125" t="s">
        <v>100</v>
      </c>
      <c r="C21" s="124" t="s">
        <v>99</v>
      </c>
      <c r="D21" s="160">
        <v>9.01</v>
      </c>
      <c r="E21" s="53"/>
      <c r="F21" s="53"/>
      <c r="G21" s="53"/>
      <c r="H21" s="53"/>
      <c r="I21" s="53"/>
    </row>
    <row r="22" spans="1:10" ht="15.6" customHeight="1">
      <c r="A22" s="159">
        <v>5</v>
      </c>
      <c r="B22" s="125" t="s">
        <v>103</v>
      </c>
      <c r="C22" s="124" t="s">
        <v>99</v>
      </c>
      <c r="D22" s="160">
        <v>9.19</v>
      </c>
      <c r="E22" s="53"/>
      <c r="F22" s="53"/>
      <c r="G22" s="53"/>
      <c r="H22" s="53"/>
      <c r="I22" s="53"/>
    </row>
    <row r="23" spans="1:10" ht="16.5" customHeight="1">
      <c r="A23" s="159">
        <v>5</v>
      </c>
      <c r="B23" s="124" t="s">
        <v>104</v>
      </c>
      <c r="C23" s="124" t="s">
        <v>99</v>
      </c>
      <c r="D23" s="160">
        <v>8.59</v>
      </c>
      <c r="E23" s="53"/>
      <c r="F23" s="53"/>
      <c r="G23" s="53"/>
      <c r="H23" s="53"/>
      <c r="I23" s="53"/>
      <c r="J23" s="140"/>
    </row>
    <row r="24" spans="1:10" ht="16.5" customHeight="1">
      <c r="A24" s="159">
        <v>5</v>
      </c>
      <c r="B24" s="125" t="s">
        <v>93</v>
      </c>
      <c r="C24" s="124" t="s">
        <v>89</v>
      </c>
      <c r="D24" s="160">
        <v>9.16</v>
      </c>
      <c r="E24" s="53"/>
      <c r="F24" s="53"/>
      <c r="G24" s="53"/>
      <c r="H24" s="53"/>
      <c r="I24" s="53"/>
      <c r="J24" s="141"/>
    </row>
    <row r="25" spans="1:10" ht="16.5" customHeight="1">
      <c r="A25" s="159">
        <v>7</v>
      </c>
      <c r="B25" s="124" t="s">
        <v>94</v>
      </c>
      <c r="C25" s="124" t="s">
        <v>89</v>
      </c>
      <c r="D25" s="160">
        <v>9.1999999999999993</v>
      </c>
      <c r="E25" s="53"/>
      <c r="F25" s="53"/>
      <c r="G25" s="53"/>
      <c r="H25" s="53"/>
      <c r="I25" s="53"/>
      <c r="J25" s="141"/>
    </row>
    <row r="26" spans="1:10" ht="16.5" customHeight="1">
      <c r="A26" s="159">
        <v>2</v>
      </c>
      <c r="B26" s="125" t="s">
        <v>90</v>
      </c>
      <c r="C26" s="124" t="s">
        <v>89</v>
      </c>
      <c r="D26" s="160">
        <v>9.4700000000000006</v>
      </c>
      <c r="E26" s="53"/>
      <c r="F26" s="53"/>
      <c r="G26" s="53"/>
      <c r="H26" s="53"/>
      <c r="I26" s="53"/>
      <c r="J26" s="141"/>
    </row>
    <row r="27" spans="1:10" ht="16.5" customHeight="1">
      <c r="A27" s="159">
        <v>4</v>
      </c>
      <c r="B27" s="125" t="s">
        <v>92</v>
      </c>
      <c r="C27" s="124" t="s">
        <v>89</v>
      </c>
      <c r="D27" s="160">
        <v>9.2100000000000009</v>
      </c>
      <c r="E27" s="53"/>
      <c r="F27" s="53"/>
      <c r="G27" s="53"/>
      <c r="H27" s="53"/>
      <c r="I27" s="53"/>
      <c r="J27" s="141"/>
    </row>
    <row r="28" spans="1:10" ht="16.5" customHeight="1">
      <c r="A28" s="159">
        <v>1</v>
      </c>
      <c r="B28" s="125" t="s">
        <v>91</v>
      </c>
      <c r="C28" s="124" t="s">
        <v>89</v>
      </c>
      <c r="D28" s="160">
        <v>9.36</v>
      </c>
      <c r="E28" s="53"/>
      <c r="F28" s="53"/>
      <c r="G28" s="53"/>
      <c r="H28" s="53"/>
      <c r="I28" s="53"/>
      <c r="J28" s="141"/>
    </row>
    <row r="29" spans="1:10" ht="16.5" customHeight="1">
      <c r="A29" s="159">
        <v>1</v>
      </c>
      <c r="B29" s="124" t="s">
        <v>87</v>
      </c>
      <c r="C29" s="124" t="s">
        <v>88</v>
      </c>
      <c r="D29" s="161">
        <v>9.3800000000000008</v>
      </c>
      <c r="E29" s="53"/>
      <c r="F29" s="53"/>
      <c r="G29" s="53"/>
      <c r="H29" s="53"/>
      <c r="I29" s="53"/>
      <c r="J29" s="141"/>
    </row>
    <row r="30" spans="1:10" ht="16.5" customHeight="1">
      <c r="A30" s="159">
        <v>2</v>
      </c>
      <c r="B30" s="125" t="s">
        <v>86</v>
      </c>
      <c r="C30" s="124" t="s">
        <v>88</v>
      </c>
      <c r="D30" s="160">
        <v>9.42</v>
      </c>
      <c r="E30" s="53"/>
      <c r="F30" s="53"/>
      <c r="G30" s="53"/>
      <c r="H30" s="53"/>
      <c r="I30" s="53"/>
      <c r="J30" s="140"/>
    </row>
    <row r="31" spans="1:10" ht="16.5" customHeight="1">
      <c r="A31" s="159">
        <v>6</v>
      </c>
      <c r="B31" s="125" t="s">
        <v>84</v>
      </c>
      <c r="C31" s="124" t="s">
        <v>88</v>
      </c>
      <c r="D31" s="160">
        <v>9.07</v>
      </c>
      <c r="E31" s="53"/>
      <c r="F31" s="53"/>
      <c r="G31" s="53"/>
      <c r="H31" s="53"/>
      <c r="I31" s="53"/>
      <c r="J31" s="142"/>
    </row>
    <row r="32" spans="1:10" ht="16.8" customHeight="1">
      <c r="A32" s="159">
        <v>1</v>
      </c>
      <c r="B32" s="125" t="s">
        <v>85</v>
      </c>
      <c r="C32" s="124" t="s">
        <v>88</v>
      </c>
      <c r="D32" s="160">
        <v>8.98</v>
      </c>
      <c r="E32" s="53"/>
      <c r="F32" s="53"/>
      <c r="G32" s="53"/>
      <c r="H32" s="53"/>
      <c r="I32" s="53"/>
      <c r="J32" s="142"/>
    </row>
    <row r="33" spans="1:10" ht="16.5" customHeight="1">
      <c r="A33" s="159">
        <v>3</v>
      </c>
      <c r="B33" s="125" t="s">
        <v>118</v>
      </c>
      <c r="C33" s="124" t="s">
        <v>88</v>
      </c>
      <c r="D33" s="160">
        <v>9.6199999999999992</v>
      </c>
      <c r="E33" s="53"/>
      <c r="F33" s="53"/>
      <c r="G33" s="53"/>
      <c r="H33" s="53"/>
      <c r="I33" s="53"/>
    </row>
    <row r="34" spans="1:10" ht="16.5" customHeight="1">
      <c r="A34" s="159">
        <v>2</v>
      </c>
      <c r="B34" s="125" t="s">
        <v>62</v>
      </c>
      <c r="C34" s="156" t="s">
        <v>70</v>
      </c>
      <c r="D34" s="160">
        <v>8.73</v>
      </c>
      <c r="E34" s="53"/>
      <c r="F34" s="53"/>
      <c r="G34" s="53"/>
      <c r="H34" s="53"/>
      <c r="I34" s="53"/>
    </row>
    <row r="35" spans="1:10" ht="16.5" customHeight="1">
      <c r="A35" s="159">
        <v>4</v>
      </c>
      <c r="B35" s="124" t="s">
        <v>64</v>
      </c>
      <c r="C35" s="156" t="s">
        <v>70</v>
      </c>
      <c r="D35" s="160">
        <v>8.91</v>
      </c>
      <c r="E35" s="53"/>
      <c r="F35" s="53"/>
      <c r="G35" s="53"/>
      <c r="H35" s="53"/>
      <c r="I35" s="53"/>
    </row>
    <row r="36" spans="1:10" ht="16.5" customHeight="1">
      <c r="A36" s="159">
        <v>6</v>
      </c>
      <c r="B36" s="124" t="s">
        <v>63</v>
      </c>
      <c r="C36" s="156" t="s">
        <v>70</v>
      </c>
      <c r="D36" s="160">
        <v>8.48</v>
      </c>
      <c r="E36" s="53"/>
      <c r="F36" s="53"/>
      <c r="G36" s="53"/>
      <c r="H36" s="53"/>
      <c r="I36" s="53"/>
    </row>
    <row r="37" spans="1:10" ht="16.5" customHeight="1">
      <c r="A37" s="159">
        <v>2</v>
      </c>
      <c r="B37" s="124" t="s">
        <v>66</v>
      </c>
      <c r="C37" s="156" t="s">
        <v>70</v>
      </c>
      <c r="D37" s="160">
        <v>9.36</v>
      </c>
      <c r="E37" s="53"/>
      <c r="F37" s="53"/>
      <c r="G37" s="53"/>
      <c r="H37" s="53"/>
      <c r="I37" s="53"/>
    </row>
    <row r="38" spans="1:10" ht="16.5" customHeight="1">
      <c r="A38" s="159">
        <v>1</v>
      </c>
      <c r="B38" s="124" t="s">
        <v>65</v>
      </c>
      <c r="C38" s="156" t="s">
        <v>70</v>
      </c>
      <c r="D38" s="160">
        <v>8.99</v>
      </c>
      <c r="E38" s="53"/>
      <c r="F38" s="53"/>
      <c r="G38" s="53"/>
      <c r="H38" s="53"/>
      <c r="I38" s="53"/>
    </row>
    <row r="39" spans="1:10" ht="16.5" customHeight="1">
      <c r="A39" s="159">
        <v>8</v>
      </c>
      <c r="B39" s="125" t="s">
        <v>109</v>
      </c>
      <c r="C39" s="124" t="s">
        <v>105</v>
      </c>
      <c r="D39" s="161">
        <v>9.3800000000000008</v>
      </c>
      <c r="E39" s="53"/>
      <c r="F39" s="53"/>
      <c r="G39" s="53"/>
      <c r="H39" s="53"/>
      <c r="I39" s="53"/>
    </row>
    <row r="40" spans="1:10" ht="16.5" customHeight="1">
      <c r="A40" s="159">
        <v>7</v>
      </c>
      <c r="B40" s="125" t="s">
        <v>108</v>
      </c>
      <c r="C40" s="124" t="s">
        <v>105</v>
      </c>
      <c r="D40" s="160">
        <v>9.26</v>
      </c>
      <c r="E40" s="53"/>
      <c r="F40" s="53"/>
      <c r="G40" s="53"/>
      <c r="H40" s="53"/>
      <c r="I40" s="53"/>
    </row>
    <row r="41" spans="1:10" ht="16.5" customHeight="1">
      <c r="A41" s="159">
        <v>8</v>
      </c>
      <c r="B41" s="124" t="s">
        <v>110</v>
      </c>
      <c r="C41" s="124" t="s">
        <v>105</v>
      </c>
      <c r="D41" s="160">
        <v>9.3699999999999992</v>
      </c>
      <c r="E41" s="53"/>
      <c r="F41" s="53"/>
      <c r="G41" s="53"/>
      <c r="H41" s="53"/>
      <c r="I41" s="53"/>
    </row>
    <row r="42" spans="1:10" ht="13.8" customHeight="1">
      <c r="A42" s="159">
        <v>7</v>
      </c>
      <c r="B42" s="125" t="s">
        <v>106</v>
      </c>
      <c r="C42" s="124" t="s">
        <v>105</v>
      </c>
      <c r="D42" s="160">
        <v>8.64</v>
      </c>
      <c r="E42" s="53"/>
      <c r="F42" s="53"/>
      <c r="G42" s="53"/>
      <c r="H42" s="53"/>
      <c r="I42" s="53"/>
    </row>
    <row r="43" spans="1:10" ht="16.5" customHeight="1">
      <c r="A43" s="159">
        <v>8</v>
      </c>
      <c r="B43" s="125" t="s">
        <v>107</v>
      </c>
      <c r="C43" s="124" t="s">
        <v>105</v>
      </c>
      <c r="D43" s="160">
        <v>9.49</v>
      </c>
      <c r="E43" s="53"/>
      <c r="F43" s="53"/>
      <c r="G43" s="53"/>
      <c r="H43" s="53"/>
      <c r="I43" s="53"/>
    </row>
    <row r="44" spans="1:10" ht="16.5" customHeight="1">
      <c r="B44" s="125"/>
      <c r="C44" s="124"/>
      <c r="D44" s="160"/>
      <c r="E44" s="53"/>
      <c r="F44" s="53"/>
      <c r="G44" s="53"/>
      <c r="H44" s="53"/>
      <c r="I44" s="53"/>
    </row>
    <row r="45" spans="1:10" ht="16.5" customHeight="1">
      <c r="B45" s="125"/>
      <c r="C45" s="124"/>
      <c r="D45" s="160"/>
      <c r="E45" s="53"/>
      <c r="F45" s="53"/>
      <c r="G45" s="53"/>
      <c r="H45" s="53"/>
      <c r="I45" s="53"/>
    </row>
    <row r="46" spans="1:10" ht="16.5" customHeight="1">
      <c r="B46" s="124"/>
      <c r="C46" s="124"/>
      <c r="D46" s="160"/>
      <c r="E46" s="53"/>
      <c r="F46" s="53"/>
      <c r="G46" s="53"/>
      <c r="H46" s="53"/>
      <c r="I46" s="53"/>
    </row>
    <row r="47" spans="1:10" ht="16.5" customHeight="1">
      <c r="B47" s="125"/>
      <c r="C47" s="124"/>
      <c r="D47" s="160"/>
      <c r="E47" s="53"/>
      <c r="F47" s="53"/>
      <c r="G47" s="53"/>
      <c r="H47" s="53"/>
      <c r="I47" s="53"/>
    </row>
    <row r="48" spans="1:10" ht="16.5" customHeight="1">
      <c r="B48" s="124"/>
      <c r="C48" s="124"/>
      <c r="D48" s="160"/>
      <c r="E48" s="53"/>
      <c r="F48" s="53"/>
      <c r="G48" s="53"/>
      <c r="H48" s="53"/>
      <c r="I48" s="53"/>
      <c r="J48" s="140"/>
    </row>
    <row r="49" spans="2:10" ht="16.5" customHeight="1">
      <c r="B49" s="169"/>
      <c r="C49" s="170"/>
      <c r="D49" s="171"/>
      <c r="E49" s="53"/>
      <c r="F49" s="53"/>
      <c r="G49" s="53"/>
      <c r="H49" s="53"/>
      <c r="I49" s="53"/>
      <c r="J49" s="141"/>
    </row>
    <row r="50" spans="2:10" ht="16.5" customHeight="1">
      <c r="B50" s="125"/>
      <c r="C50" s="124"/>
      <c r="D50" s="160"/>
      <c r="E50" s="53"/>
      <c r="F50" s="53"/>
      <c r="G50" s="53"/>
      <c r="H50" s="53"/>
      <c r="I50" s="53"/>
      <c r="J50" s="141"/>
    </row>
    <row r="51" spans="2:10" ht="16.5" customHeight="1">
      <c r="B51" s="125"/>
      <c r="C51" s="124"/>
      <c r="D51" s="160"/>
      <c r="E51" s="53"/>
      <c r="F51" s="53"/>
      <c r="G51" s="53"/>
      <c r="H51" s="53"/>
      <c r="I51" s="53"/>
      <c r="J51" s="141"/>
    </row>
    <row r="52" spans="2:10" ht="9" customHeight="1">
      <c r="B52" s="125"/>
      <c r="C52" s="124"/>
      <c r="D52" s="160"/>
      <c r="E52" s="53"/>
      <c r="F52" s="53"/>
      <c r="G52" s="53"/>
      <c r="H52" s="53"/>
      <c r="I52" s="53"/>
      <c r="J52" s="140"/>
    </row>
    <row r="53" spans="2:10" ht="16.5" customHeight="1">
      <c r="B53" s="125"/>
      <c r="C53" s="124"/>
      <c r="D53" s="160"/>
      <c r="E53" s="53"/>
      <c r="F53" s="53"/>
      <c r="G53" s="53"/>
      <c r="H53" s="53"/>
      <c r="I53" s="53"/>
    </row>
    <row r="54" spans="2:10" ht="16.5" customHeight="1">
      <c r="B54" s="124"/>
      <c r="C54" s="124"/>
      <c r="D54" s="160"/>
      <c r="E54" s="53"/>
      <c r="F54" s="53"/>
      <c r="G54" s="53"/>
      <c r="H54" s="53"/>
      <c r="I54" s="53"/>
    </row>
    <row r="55" spans="2:10" ht="16.5" customHeight="1">
      <c r="B55" s="124"/>
      <c r="C55" s="124"/>
      <c r="D55" s="160"/>
      <c r="E55" s="53"/>
      <c r="F55" s="53"/>
      <c r="G55" s="53"/>
      <c r="H55" s="53"/>
      <c r="I55" s="53"/>
    </row>
    <row r="56" spans="2:10" ht="16.5" customHeight="1">
      <c r="B56" s="124"/>
      <c r="C56" s="124"/>
      <c r="D56" s="160"/>
      <c r="E56" s="53"/>
      <c r="F56" s="53"/>
      <c r="G56" s="53"/>
      <c r="H56" s="53"/>
      <c r="I56" s="53"/>
    </row>
    <row r="57" spans="2:10" ht="16.5" customHeight="1">
      <c r="B57" s="125"/>
      <c r="C57" s="124"/>
      <c r="D57" s="160"/>
      <c r="E57" s="53"/>
      <c r="F57" s="53"/>
      <c r="G57" s="53"/>
      <c r="H57" s="53"/>
      <c r="I57" s="53"/>
    </row>
    <row r="58" spans="2:10" ht="16.5" customHeight="1">
      <c r="B58" s="124"/>
      <c r="C58" s="124"/>
      <c r="D58" s="160"/>
      <c r="E58" s="53"/>
      <c r="F58" s="53"/>
      <c r="G58" s="53"/>
      <c r="H58" s="53"/>
      <c r="I58" s="53"/>
    </row>
    <row r="59" spans="2:10" ht="16.5" customHeight="1">
      <c r="B59" s="169"/>
      <c r="C59" s="170"/>
      <c r="D59" s="171"/>
      <c r="E59" s="53"/>
      <c r="F59" s="53"/>
      <c r="G59" s="53"/>
      <c r="H59" s="53"/>
      <c r="I59" s="53"/>
    </row>
    <row r="60" spans="2:10" ht="16.5" customHeight="1">
      <c r="B60" s="125"/>
      <c r="C60" s="124"/>
      <c r="D60" s="160"/>
      <c r="E60" s="53"/>
      <c r="F60" s="53"/>
      <c r="G60" s="53"/>
      <c r="H60" s="53"/>
      <c r="I60" s="53"/>
    </row>
    <row r="61" spans="2:10" ht="16.5" customHeight="1">
      <c r="B61" s="125"/>
      <c r="C61" s="124"/>
      <c r="D61" s="160"/>
      <c r="E61" s="53"/>
      <c r="F61" s="53"/>
      <c r="G61" s="53"/>
      <c r="H61" s="53"/>
      <c r="I61" s="53"/>
    </row>
    <row r="62" spans="2:10" ht="9" customHeight="1">
      <c r="B62" s="125"/>
      <c r="C62" s="124"/>
      <c r="D62" s="160"/>
      <c r="E62" s="53"/>
      <c r="F62" s="53"/>
      <c r="G62" s="53"/>
      <c r="H62" s="53"/>
      <c r="I62" s="53"/>
    </row>
    <row r="63" spans="2:10" ht="16.5" customHeight="1">
      <c r="B63" s="125"/>
      <c r="C63" s="124"/>
      <c r="D63" s="160"/>
      <c r="E63" s="53"/>
      <c r="F63" s="53"/>
      <c r="G63" s="53"/>
      <c r="H63" s="53"/>
      <c r="I63" s="53"/>
    </row>
    <row r="64" spans="2:10" ht="16.5" customHeight="1">
      <c r="B64" s="124"/>
      <c r="C64" s="124"/>
      <c r="D64" s="160"/>
      <c r="E64" s="53"/>
      <c r="F64" s="53"/>
      <c r="G64" s="53"/>
      <c r="H64" s="53"/>
      <c r="I64" s="53"/>
    </row>
    <row r="65" spans="2:9" ht="16.5" customHeight="1">
      <c r="B65" s="124"/>
      <c r="C65" s="124"/>
      <c r="D65" s="160"/>
      <c r="E65" s="53"/>
      <c r="F65" s="53"/>
      <c r="G65" s="53"/>
      <c r="H65" s="53"/>
      <c r="I65" s="53"/>
    </row>
    <row r="66" spans="2:9" ht="16.5" customHeight="1">
      <c r="B66" s="124"/>
      <c r="C66" s="124"/>
      <c r="D66" s="160"/>
      <c r="E66" s="53"/>
      <c r="F66" s="53"/>
      <c r="G66" s="53"/>
      <c r="H66" s="53"/>
      <c r="I66" s="53"/>
    </row>
    <row r="67" spans="2:9" ht="16.5" customHeight="1">
      <c r="B67" s="125"/>
      <c r="C67" s="124"/>
      <c r="D67" s="160"/>
      <c r="E67" s="53"/>
      <c r="F67" s="53"/>
      <c r="G67" s="53"/>
      <c r="H67" s="53"/>
      <c r="I67" s="53"/>
    </row>
    <row r="68" spans="2:9" ht="16.5" customHeight="1">
      <c r="B68" s="53"/>
      <c r="C68" s="53"/>
      <c r="D68" s="162"/>
      <c r="E68" s="53"/>
      <c r="F68" s="53"/>
      <c r="G68" s="53"/>
      <c r="H68" s="53"/>
      <c r="I68" s="53"/>
    </row>
    <row r="69" spans="2:9" ht="16.5" customHeight="1">
      <c r="B69" s="53"/>
      <c r="C69" s="53"/>
      <c r="D69" s="162"/>
      <c r="E69" s="53"/>
      <c r="F69" s="53"/>
      <c r="G69" s="53"/>
      <c r="H69" s="53"/>
      <c r="I69" s="53"/>
    </row>
    <row r="70" spans="2:9" ht="16.5" customHeight="1">
      <c r="E70" s="53"/>
      <c r="F70" s="53"/>
      <c r="G70" s="53"/>
      <c r="H70" s="53"/>
      <c r="I70" s="53"/>
    </row>
    <row r="71" spans="2:9" ht="16.5" customHeight="1">
      <c r="E71" s="53"/>
      <c r="F71" s="53"/>
      <c r="G71" s="53"/>
      <c r="H71" s="53"/>
      <c r="I71" s="53"/>
    </row>
    <row r="72" spans="2:9">
      <c r="E72" s="53"/>
      <c r="F72" s="53"/>
      <c r="G72" s="53"/>
      <c r="H72" s="53"/>
      <c r="I72" s="53"/>
    </row>
    <row r="73" spans="2:9">
      <c r="E73" s="53"/>
      <c r="F73" s="53"/>
      <c r="G73" s="53"/>
      <c r="H73" s="53"/>
      <c r="I73" s="53"/>
    </row>
  </sheetData>
  <sortState ref="A4:D43">
    <sortCondition ref="C4:C43"/>
  </sortState>
  <mergeCells count="3">
    <mergeCell ref="B59:D59"/>
    <mergeCell ref="B1:D1"/>
    <mergeCell ref="B49:D49"/>
  </mergeCell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D43"/>
  <sheetViews>
    <sheetView workbookViewId="0">
      <selection activeCell="D43" sqref="B1:D43"/>
    </sheetView>
  </sheetViews>
  <sheetFormatPr defaultRowHeight="13.2"/>
  <cols>
    <col min="2" max="2" width="27.109375" customWidth="1"/>
    <col min="3" max="3" width="32" customWidth="1"/>
    <col min="4" max="4" width="18.33203125" customWidth="1"/>
  </cols>
  <sheetData>
    <row r="1" spans="2:4" ht="33">
      <c r="B1" s="172" t="s">
        <v>61</v>
      </c>
      <c r="C1" s="172"/>
      <c r="D1" s="172"/>
    </row>
    <row r="2" spans="2:4">
      <c r="B2" s="53"/>
      <c r="C2" s="53"/>
      <c r="D2" s="53"/>
    </row>
    <row r="3" spans="2:4" ht="14.4">
      <c r="B3" s="160" t="s">
        <v>17</v>
      </c>
      <c r="C3" s="160" t="s">
        <v>113</v>
      </c>
      <c r="D3" s="160" t="s">
        <v>112</v>
      </c>
    </row>
    <row r="4" spans="2:4" ht="14.4">
      <c r="B4" s="124" t="s">
        <v>80</v>
      </c>
      <c r="C4" s="124" t="s">
        <v>78</v>
      </c>
      <c r="D4" s="164" t="s">
        <v>130</v>
      </c>
    </row>
    <row r="5" spans="2:4" ht="14.4">
      <c r="B5" s="125" t="s">
        <v>79</v>
      </c>
      <c r="C5" s="124" t="s">
        <v>78</v>
      </c>
      <c r="D5" s="164" t="s">
        <v>137</v>
      </c>
    </row>
    <row r="6" spans="2:4" ht="14.4">
      <c r="B6" s="124" t="s">
        <v>82</v>
      </c>
      <c r="C6" s="124" t="s">
        <v>78</v>
      </c>
      <c r="D6" s="164" t="s">
        <v>144</v>
      </c>
    </row>
    <row r="7" spans="2:4" ht="14.4">
      <c r="B7" s="125" t="s">
        <v>83</v>
      </c>
      <c r="C7" s="124" t="s">
        <v>78</v>
      </c>
      <c r="D7" s="164" t="s">
        <v>119</v>
      </c>
    </row>
    <row r="8" spans="2:4" ht="14.4">
      <c r="B8" s="124" t="s">
        <v>81</v>
      </c>
      <c r="C8" s="124" t="s">
        <v>78</v>
      </c>
      <c r="D8" s="164" t="s">
        <v>154</v>
      </c>
    </row>
    <row r="9" spans="2:4" ht="14.4">
      <c r="B9" s="125" t="s">
        <v>73</v>
      </c>
      <c r="C9" s="124" t="s">
        <v>72</v>
      </c>
      <c r="D9" s="164" t="s">
        <v>128</v>
      </c>
    </row>
    <row r="10" spans="2:4" ht="14.4">
      <c r="B10" s="124" t="s">
        <v>76</v>
      </c>
      <c r="C10" s="124" t="s">
        <v>72</v>
      </c>
      <c r="D10" s="164" t="s">
        <v>129</v>
      </c>
    </row>
    <row r="11" spans="2:4" ht="14.4">
      <c r="B11" s="125" t="s">
        <v>77</v>
      </c>
      <c r="C11" s="124" t="s">
        <v>72</v>
      </c>
      <c r="D11" s="164" t="s">
        <v>145</v>
      </c>
    </row>
    <row r="12" spans="2:4" ht="14.4">
      <c r="B12" s="124" t="s">
        <v>75</v>
      </c>
      <c r="C12" s="124" t="s">
        <v>72</v>
      </c>
      <c r="D12" s="164" t="s">
        <v>150</v>
      </c>
    </row>
    <row r="13" spans="2:4" ht="14.4">
      <c r="B13" s="124" t="s">
        <v>74</v>
      </c>
      <c r="C13" s="124" t="s">
        <v>72</v>
      </c>
      <c r="D13" s="164" t="s">
        <v>151</v>
      </c>
    </row>
    <row r="14" spans="2:4" ht="14.4">
      <c r="B14" s="125" t="s">
        <v>114</v>
      </c>
      <c r="C14" s="124" t="s">
        <v>95</v>
      </c>
      <c r="D14" s="164" t="s">
        <v>126</v>
      </c>
    </row>
    <row r="15" spans="2:4" ht="14.4">
      <c r="B15" s="124" t="s">
        <v>97</v>
      </c>
      <c r="C15" s="124" t="s">
        <v>95</v>
      </c>
      <c r="D15" s="164" t="s">
        <v>132</v>
      </c>
    </row>
    <row r="16" spans="2:4" ht="14.4">
      <c r="B16" s="124" t="s">
        <v>98</v>
      </c>
      <c r="C16" s="124" t="s">
        <v>95</v>
      </c>
      <c r="D16" s="164" t="s">
        <v>135</v>
      </c>
    </row>
    <row r="17" spans="2:4" ht="14.4">
      <c r="B17" s="124" t="s">
        <v>96</v>
      </c>
      <c r="C17" s="124" t="s">
        <v>95</v>
      </c>
      <c r="D17" s="164" t="s">
        <v>141</v>
      </c>
    </row>
    <row r="18" spans="2:4" ht="14.4">
      <c r="B18" s="125" t="s">
        <v>115</v>
      </c>
      <c r="C18" s="124" t="s">
        <v>95</v>
      </c>
      <c r="D18" s="164" t="s">
        <v>119</v>
      </c>
    </row>
    <row r="19" spans="2:4" ht="14.4">
      <c r="B19" s="124" t="s">
        <v>101</v>
      </c>
      <c r="C19" s="124" t="s">
        <v>99</v>
      </c>
      <c r="D19" s="164" t="s">
        <v>122</v>
      </c>
    </row>
    <row r="20" spans="2:4" ht="14.4">
      <c r="B20" s="124" t="s">
        <v>102</v>
      </c>
      <c r="C20" s="124" t="s">
        <v>99</v>
      </c>
      <c r="D20" s="164" t="s">
        <v>133</v>
      </c>
    </row>
    <row r="21" spans="2:4" ht="14.4">
      <c r="B21" s="125" t="s">
        <v>100</v>
      </c>
      <c r="C21" s="124" t="s">
        <v>99</v>
      </c>
      <c r="D21" s="164" t="s">
        <v>119</v>
      </c>
    </row>
    <row r="22" spans="2:4" ht="14.4">
      <c r="B22" s="124" t="s">
        <v>103</v>
      </c>
      <c r="C22" s="124" t="s">
        <v>99</v>
      </c>
      <c r="D22" s="164" t="s">
        <v>142</v>
      </c>
    </row>
    <row r="23" spans="2:4" ht="14.4">
      <c r="B23" s="125" t="s">
        <v>104</v>
      </c>
      <c r="C23" s="124" t="s">
        <v>99</v>
      </c>
      <c r="D23" s="164" t="s">
        <v>152</v>
      </c>
    </row>
    <row r="24" spans="2:4" ht="14.4">
      <c r="B24" s="124" t="s">
        <v>93</v>
      </c>
      <c r="C24" s="124" t="s">
        <v>89</v>
      </c>
      <c r="D24" s="164" t="s">
        <v>134</v>
      </c>
    </row>
    <row r="25" spans="2:4" ht="14.4">
      <c r="B25" s="125" t="s">
        <v>94</v>
      </c>
      <c r="C25" s="124" t="s">
        <v>89</v>
      </c>
      <c r="D25" s="164" t="s">
        <v>136</v>
      </c>
    </row>
    <row r="26" spans="2:4" ht="14.4">
      <c r="B26" s="125" t="s">
        <v>90</v>
      </c>
      <c r="C26" s="124" t="s">
        <v>89</v>
      </c>
      <c r="D26" s="164" t="s">
        <v>147</v>
      </c>
    </row>
    <row r="27" spans="2:4" ht="14.4">
      <c r="B27" s="124" t="s">
        <v>92</v>
      </c>
      <c r="C27" s="124" t="s">
        <v>89</v>
      </c>
      <c r="D27" s="164" t="s">
        <v>149</v>
      </c>
    </row>
    <row r="28" spans="2:4" ht="14.4">
      <c r="B28" s="124" t="s">
        <v>91</v>
      </c>
      <c r="C28" s="124" t="s">
        <v>89</v>
      </c>
      <c r="D28" s="164" t="s">
        <v>153</v>
      </c>
    </row>
    <row r="29" spans="2:4" ht="14.4">
      <c r="B29" s="125" t="s">
        <v>87</v>
      </c>
      <c r="C29" s="124" t="s">
        <v>88</v>
      </c>
      <c r="D29" s="164" t="s">
        <v>120</v>
      </c>
    </row>
    <row r="30" spans="2:4" ht="14.4">
      <c r="B30" s="124" t="s">
        <v>86</v>
      </c>
      <c r="C30" s="124" t="s">
        <v>88</v>
      </c>
      <c r="D30" s="164" t="s">
        <v>140</v>
      </c>
    </row>
    <row r="31" spans="2:4" ht="14.4">
      <c r="B31" s="125" t="s">
        <v>84</v>
      </c>
      <c r="C31" s="124" t="s">
        <v>88</v>
      </c>
      <c r="D31" s="164" t="s">
        <v>143</v>
      </c>
    </row>
    <row r="32" spans="2:4" ht="14.4">
      <c r="B32" s="124" t="s">
        <v>85</v>
      </c>
      <c r="C32" s="124" t="s">
        <v>88</v>
      </c>
      <c r="D32" s="164" t="s">
        <v>119</v>
      </c>
    </row>
    <row r="33" spans="2:4" ht="14.4">
      <c r="B33" s="124" t="s">
        <v>118</v>
      </c>
      <c r="C33" s="124" t="s">
        <v>88</v>
      </c>
      <c r="D33" s="164" t="s">
        <v>148</v>
      </c>
    </row>
    <row r="34" spans="2:4" ht="14.4">
      <c r="B34" s="125" t="s">
        <v>62</v>
      </c>
      <c r="C34" s="156" t="s">
        <v>70</v>
      </c>
      <c r="D34" s="164" t="s">
        <v>121</v>
      </c>
    </row>
    <row r="35" spans="2:4" ht="14.4">
      <c r="B35" s="124" t="s">
        <v>64</v>
      </c>
      <c r="C35" s="156" t="s">
        <v>70</v>
      </c>
      <c r="D35" s="164" t="s">
        <v>125</v>
      </c>
    </row>
    <row r="36" spans="2:4" ht="14.4">
      <c r="B36" s="124" t="s">
        <v>63</v>
      </c>
      <c r="C36" s="156" t="s">
        <v>70</v>
      </c>
      <c r="D36" s="164" t="s">
        <v>127</v>
      </c>
    </row>
    <row r="37" spans="2:4" ht="14.4">
      <c r="B37" s="124" t="s">
        <v>66</v>
      </c>
      <c r="C37" s="156" t="s">
        <v>70</v>
      </c>
      <c r="D37" s="164" t="s">
        <v>131</v>
      </c>
    </row>
    <row r="38" spans="2:4" ht="14.4">
      <c r="B38" s="124" t="s">
        <v>65</v>
      </c>
      <c r="C38" s="156" t="s">
        <v>70</v>
      </c>
      <c r="D38" s="164" t="s">
        <v>138</v>
      </c>
    </row>
    <row r="39" spans="2:4" ht="14.4">
      <c r="B39" s="124" t="s">
        <v>107</v>
      </c>
      <c r="C39" s="124" t="s">
        <v>105</v>
      </c>
      <c r="D39" s="164" t="s">
        <v>123</v>
      </c>
    </row>
    <row r="40" spans="2:4" ht="14.4">
      <c r="B40" s="124" t="s">
        <v>108</v>
      </c>
      <c r="C40" s="124" t="s">
        <v>105</v>
      </c>
      <c r="D40" s="164" t="s">
        <v>124</v>
      </c>
    </row>
    <row r="41" spans="2:4" ht="14.4">
      <c r="B41" s="124" t="s">
        <v>109</v>
      </c>
      <c r="C41" s="124" t="s">
        <v>105</v>
      </c>
      <c r="D41" s="164" t="s">
        <v>139</v>
      </c>
    </row>
    <row r="42" spans="2:4" ht="14.4">
      <c r="B42" s="124" t="s">
        <v>110</v>
      </c>
      <c r="C42" s="124" t="s">
        <v>105</v>
      </c>
      <c r="D42" s="164" t="s">
        <v>146</v>
      </c>
    </row>
    <row r="43" spans="2:4" ht="14.4">
      <c r="B43" s="125" t="s">
        <v>106</v>
      </c>
      <c r="C43" s="124" t="s">
        <v>105</v>
      </c>
      <c r="D43" s="164" t="s">
        <v>119</v>
      </c>
    </row>
  </sheetData>
  <sortState ref="B4:D43">
    <sortCondition ref="C4:C43"/>
  </sortState>
  <mergeCells count="1">
    <mergeCell ref="B1:D1"/>
  </mergeCells>
  <pageMargins left="0.70866141732283472" right="0.70866141732283472" top="0.78740157480314965" bottom="0.78740157480314965" header="0.31496062992125984" footer="0.31496062992125984"/>
  <pageSetup paperSize="9" scale="11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3"/>
  <sheetViews>
    <sheetView topLeftCell="A4" workbookViewId="0">
      <selection activeCell="A2" sqref="A2:S21"/>
    </sheetView>
  </sheetViews>
  <sheetFormatPr defaultRowHeight="13.2"/>
  <cols>
    <col min="1" max="1" width="24.88671875" customWidth="1"/>
    <col min="2" max="2" width="30.33203125" customWidth="1"/>
    <col min="3" max="18" width="0" hidden="1" customWidth="1"/>
  </cols>
  <sheetData>
    <row r="1" spans="1:20" ht="33.6" thickBot="1">
      <c r="A1" s="172" t="s">
        <v>69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4" customHeight="1" thickBot="1">
      <c r="A2" s="151" t="s">
        <v>52</v>
      </c>
      <c r="B2" s="152" t="s">
        <v>53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 t="s">
        <v>57</v>
      </c>
      <c r="T2" s="152" t="s">
        <v>58</v>
      </c>
    </row>
    <row r="3" spans="1:20" ht="37.950000000000003" customHeight="1">
      <c r="A3" s="139" t="s">
        <v>79</v>
      </c>
      <c r="B3" s="154" t="s">
        <v>78</v>
      </c>
      <c r="C3" s="131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>
        <v>122</v>
      </c>
      <c r="T3" s="133"/>
    </row>
    <row r="4" spans="1:20" ht="37.950000000000003" customHeight="1">
      <c r="A4" s="130" t="s">
        <v>80</v>
      </c>
      <c r="B4" s="154" t="s">
        <v>78</v>
      </c>
      <c r="C4" s="134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>
        <v>134</v>
      </c>
      <c r="T4" s="135"/>
    </row>
    <row r="5" spans="1:20" ht="37.950000000000003" customHeight="1">
      <c r="A5" s="129" t="s">
        <v>73</v>
      </c>
      <c r="B5" s="154" t="s">
        <v>72</v>
      </c>
      <c r="C5" s="134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>
        <v>131</v>
      </c>
      <c r="T5" s="135"/>
    </row>
    <row r="6" spans="1:20" ht="37.950000000000003" customHeight="1">
      <c r="A6" s="130" t="s">
        <v>74</v>
      </c>
      <c r="B6" s="154" t="s">
        <v>72</v>
      </c>
      <c r="C6" s="134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>
        <v>137</v>
      </c>
      <c r="T6" s="135"/>
    </row>
    <row r="7" spans="1:20" ht="37.950000000000003" customHeight="1">
      <c r="A7" s="130" t="s">
        <v>75</v>
      </c>
      <c r="B7" s="154" t="s">
        <v>72</v>
      </c>
      <c r="C7" s="134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>
        <v>140</v>
      </c>
      <c r="T7" s="135"/>
    </row>
    <row r="8" spans="1:20" ht="37.950000000000003" customHeight="1">
      <c r="A8" s="129" t="s">
        <v>116</v>
      </c>
      <c r="B8" s="154" t="s">
        <v>95</v>
      </c>
      <c r="C8" s="134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>
        <v>122</v>
      </c>
      <c r="T8" s="135"/>
    </row>
    <row r="9" spans="1:20" ht="37.950000000000003" customHeight="1">
      <c r="A9" s="130" t="s">
        <v>96</v>
      </c>
      <c r="B9" s="154" t="s">
        <v>95</v>
      </c>
      <c r="C9" s="134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>
        <v>128</v>
      </c>
      <c r="T9" s="135"/>
    </row>
    <row r="10" spans="1:20" ht="37.950000000000003" customHeight="1">
      <c r="A10" s="129" t="s">
        <v>100</v>
      </c>
      <c r="B10" s="154" t="s">
        <v>99</v>
      </c>
      <c r="C10" s="134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>
        <v>125</v>
      </c>
      <c r="T10" s="135"/>
    </row>
    <row r="11" spans="1:20" ht="37.950000000000003" customHeight="1">
      <c r="A11" s="129" t="s">
        <v>101</v>
      </c>
      <c r="B11" s="154" t="s">
        <v>99</v>
      </c>
      <c r="C11" s="134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>
        <v>131</v>
      </c>
      <c r="T11" s="135"/>
    </row>
    <row r="12" spans="1:20" ht="37.950000000000003" customHeight="1">
      <c r="A12" s="129" t="s">
        <v>104</v>
      </c>
      <c r="B12" s="154" t="s">
        <v>99</v>
      </c>
      <c r="C12" s="134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>
        <v>146</v>
      </c>
      <c r="T12" s="135"/>
    </row>
    <row r="13" spans="1:20" ht="37.950000000000003" customHeight="1">
      <c r="A13" s="129" t="s">
        <v>90</v>
      </c>
      <c r="B13" s="154" t="s">
        <v>89</v>
      </c>
      <c r="C13" s="134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>
        <v>116</v>
      </c>
      <c r="T13" s="135"/>
    </row>
    <row r="14" spans="1:20" ht="37.950000000000003" customHeight="1">
      <c r="A14" s="130" t="s">
        <v>91</v>
      </c>
      <c r="B14" s="154" t="s">
        <v>89</v>
      </c>
      <c r="C14" s="134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>
        <v>116</v>
      </c>
      <c r="T14" s="135"/>
    </row>
    <row r="15" spans="1:20" ht="37.950000000000003" customHeight="1">
      <c r="A15" s="130" t="s">
        <v>84</v>
      </c>
      <c r="B15" s="154" t="s">
        <v>88</v>
      </c>
      <c r="C15" s="134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>
        <v>152</v>
      </c>
      <c r="T15" s="135"/>
    </row>
    <row r="16" spans="1:20" ht="37.950000000000003" customHeight="1">
      <c r="A16" s="130" t="s">
        <v>85</v>
      </c>
      <c r="B16" s="154" t="s">
        <v>88</v>
      </c>
      <c r="C16" s="134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>
        <v>110</v>
      </c>
      <c r="T16" s="135"/>
    </row>
    <row r="17" spans="1:20" ht="37.950000000000003" customHeight="1">
      <c r="A17" s="130" t="s">
        <v>62</v>
      </c>
      <c r="B17" s="154" t="s">
        <v>70</v>
      </c>
      <c r="C17" s="134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>
        <v>140</v>
      </c>
      <c r="T17" s="135"/>
    </row>
    <row r="18" spans="1:20" ht="37.950000000000003" customHeight="1">
      <c r="A18" s="130" t="s">
        <v>63</v>
      </c>
      <c r="B18" s="154" t="s">
        <v>70</v>
      </c>
      <c r="C18" s="134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>
        <v>131</v>
      </c>
      <c r="T18" s="135"/>
    </row>
    <row r="19" spans="1:20" ht="37.950000000000003" customHeight="1">
      <c r="A19" s="129" t="s">
        <v>106</v>
      </c>
      <c r="B19" s="154" t="s">
        <v>105</v>
      </c>
      <c r="C19" s="134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>
        <v>143</v>
      </c>
      <c r="T19" s="135"/>
    </row>
    <row r="20" spans="1:20" ht="37.950000000000003" customHeight="1">
      <c r="A20" s="130" t="s">
        <v>107</v>
      </c>
      <c r="B20" s="154" t="s">
        <v>105</v>
      </c>
      <c r="C20" s="134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>
        <v>131</v>
      </c>
      <c r="T20" s="135"/>
    </row>
    <row r="21" spans="1:20" ht="37.950000000000003" customHeight="1">
      <c r="A21" s="130" t="s">
        <v>108</v>
      </c>
      <c r="B21" s="154" t="s">
        <v>105</v>
      </c>
      <c r="C21" s="134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>
        <v>134</v>
      </c>
      <c r="T21" s="135"/>
    </row>
    <row r="22" spans="1:20" ht="20.100000000000001" customHeight="1">
      <c r="A22" s="130"/>
      <c r="B22" s="154"/>
      <c r="C22" s="134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35"/>
    </row>
    <row r="23" spans="1:20" ht="20.100000000000001" customHeight="1">
      <c r="A23" s="129"/>
      <c r="B23" s="154"/>
      <c r="C23" s="134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35"/>
    </row>
    <row r="24" spans="1:20" ht="20.100000000000001" customHeight="1">
      <c r="A24" s="129"/>
      <c r="B24" s="154"/>
      <c r="C24" s="134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35"/>
    </row>
    <row r="25" spans="1:20" ht="20.100000000000001" customHeight="1">
      <c r="A25" s="130"/>
      <c r="B25" s="154"/>
      <c r="C25" s="134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35"/>
    </row>
    <row r="26" spans="1:20" ht="20.100000000000001" customHeight="1">
      <c r="A26" s="130"/>
      <c r="B26" s="154"/>
      <c r="C26" s="134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35"/>
    </row>
    <row r="27" spans="1:20" ht="20.100000000000001" customHeight="1">
      <c r="A27" s="130"/>
      <c r="B27" s="154"/>
      <c r="C27" s="134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35"/>
    </row>
    <row r="28" spans="1:20" ht="20.100000000000001" customHeight="1">
      <c r="A28" s="129"/>
      <c r="B28" s="154"/>
      <c r="C28" s="134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35"/>
    </row>
    <row r="29" spans="1:20" ht="20.100000000000001" customHeight="1">
      <c r="A29" s="129"/>
      <c r="B29" s="154"/>
      <c r="C29" s="134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35"/>
    </row>
    <row r="30" spans="1:20" ht="20.100000000000001" customHeight="1">
      <c r="A30" s="130"/>
      <c r="B30" s="154"/>
      <c r="C30" s="134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35"/>
    </row>
    <row r="31" spans="1:20" ht="20.100000000000001" customHeight="1">
      <c r="A31" s="130"/>
      <c r="B31" s="154"/>
      <c r="C31" s="134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35"/>
    </row>
    <row r="32" spans="1:20" ht="20.100000000000001" customHeight="1">
      <c r="A32" s="130"/>
      <c r="B32" s="154"/>
      <c r="C32" s="134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35"/>
    </row>
    <row r="33" spans="1:20" ht="20.100000000000001" customHeight="1" thickBot="1">
      <c r="A33" s="144"/>
      <c r="B33" s="155"/>
      <c r="C33" s="136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8"/>
    </row>
  </sheetData>
  <sortState ref="A3:S21">
    <sortCondition ref="B3:B21"/>
  </sortState>
  <mergeCells count="1">
    <mergeCell ref="A1:T1"/>
  </mergeCells>
  <pageMargins left="0.11811023622047245" right="0.11811023622047245" top="0.78740157480314965" bottom="0.78740157480314965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1"/>
  <sheetViews>
    <sheetView topLeftCell="A10" workbookViewId="0">
      <selection sqref="A1:H24"/>
    </sheetView>
  </sheetViews>
  <sheetFormatPr defaultRowHeight="13.2"/>
  <cols>
    <col min="1" max="1" width="24.88671875" customWidth="1"/>
    <col min="2" max="2" width="31.109375" customWidth="1"/>
  </cols>
  <sheetData>
    <row r="1" spans="1:8" ht="36.75" customHeight="1">
      <c r="A1" s="172" t="s">
        <v>51</v>
      </c>
      <c r="B1" s="172"/>
      <c r="C1" s="172"/>
      <c r="D1" s="172"/>
      <c r="E1" s="172"/>
      <c r="F1" s="172"/>
      <c r="G1" s="172"/>
      <c r="H1" s="172"/>
    </row>
    <row r="2" spans="1:8" ht="27" customHeight="1" thickBot="1">
      <c r="A2" s="91" t="s">
        <v>52</v>
      </c>
      <c r="B2" s="91" t="s">
        <v>53</v>
      </c>
      <c r="C2" s="91" t="s">
        <v>54</v>
      </c>
      <c r="D2" s="91" t="s">
        <v>55</v>
      </c>
      <c r="E2" s="91" t="s">
        <v>56</v>
      </c>
      <c r="F2" s="91"/>
      <c r="G2" s="91" t="s">
        <v>57</v>
      </c>
      <c r="H2" s="91" t="s">
        <v>58</v>
      </c>
    </row>
    <row r="3" spans="1:8" ht="21" customHeight="1">
      <c r="A3" s="143"/>
      <c r="B3" s="153"/>
      <c r="C3" s="131"/>
      <c r="D3" s="132"/>
      <c r="E3" s="132"/>
      <c r="F3" s="132"/>
      <c r="G3" s="132"/>
      <c r="H3" s="133"/>
    </row>
    <row r="4" spans="1:8" ht="21" customHeight="1">
      <c r="A4" s="130" t="s">
        <v>64</v>
      </c>
      <c r="B4" s="154" t="s">
        <v>70</v>
      </c>
      <c r="C4" s="134"/>
      <c r="D4" s="128"/>
      <c r="E4" s="128"/>
      <c r="F4" s="128"/>
      <c r="G4" s="128">
        <v>451</v>
      </c>
      <c r="H4" s="135"/>
    </row>
    <row r="5" spans="1:8" ht="21" customHeight="1">
      <c r="A5" s="129" t="s">
        <v>65</v>
      </c>
      <c r="B5" s="154" t="s">
        <v>70</v>
      </c>
      <c r="C5" s="134"/>
      <c r="D5" s="128"/>
      <c r="E5" s="128"/>
      <c r="F5" s="128"/>
      <c r="G5" s="128">
        <v>451</v>
      </c>
      <c r="H5" s="135"/>
    </row>
    <row r="6" spans="1:8" ht="21" customHeight="1">
      <c r="A6" s="130" t="s">
        <v>66</v>
      </c>
      <c r="B6" s="154" t="s">
        <v>70</v>
      </c>
      <c r="C6" s="134"/>
      <c r="D6" s="128"/>
      <c r="E6" s="128"/>
      <c r="F6" s="128"/>
      <c r="G6" s="128">
        <v>409</v>
      </c>
      <c r="H6" s="135"/>
    </row>
    <row r="7" spans="1:8" ht="21" customHeight="1">
      <c r="A7" s="130" t="s">
        <v>76</v>
      </c>
      <c r="B7" s="154" t="s">
        <v>72</v>
      </c>
      <c r="C7" s="134"/>
      <c r="D7" s="128"/>
      <c r="E7" s="128"/>
      <c r="F7" s="128"/>
      <c r="G7" s="128">
        <v>391</v>
      </c>
      <c r="H7" s="135"/>
    </row>
    <row r="8" spans="1:8" ht="21" customHeight="1">
      <c r="A8" s="129" t="s">
        <v>77</v>
      </c>
      <c r="B8" s="154" t="s">
        <v>72</v>
      </c>
      <c r="C8" s="134"/>
      <c r="D8" s="128"/>
      <c r="E8" s="128"/>
      <c r="F8" s="128"/>
      <c r="G8" s="128">
        <v>456</v>
      </c>
      <c r="H8" s="135"/>
    </row>
    <row r="9" spans="1:8" ht="21" customHeight="1">
      <c r="A9" s="130" t="s">
        <v>81</v>
      </c>
      <c r="B9" s="154" t="s">
        <v>78</v>
      </c>
      <c r="C9" s="134"/>
      <c r="D9" s="128"/>
      <c r="E9" s="128"/>
      <c r="F9" s="128"/>
      <c r="G9" s="128">
        <v>402</v>
      </c>
      <c r="H9" s="135"/>
    </row>
    <row r="10" spans="1:8" ht="21" customHeight="1">
      <c r="A10" s="130" t="s">
        <v>82</v>
      </c>
      <c r="B10" s="154" t="s">
        <v>78</v>
      </c>
      <c r="C10" s="134"/>
      <c r="D10" s="128"/>
      <c r="E10" s="128"/>
      <c r="F10" s="128"/>
      <c r="G10" s="128">
        <v>463</v>
      </c>
      <c r="H10" s="135"/>
    </row>
    <row r="11" spans="1:8" ht="21" customHeight="1">
      <c r="A11" s="129" t="s">
        <v>83</v>
      </c>
      <c r="B11" s="154" t="s">
        <v>78</v>
      </c>
      <c r="C11" s="134"/>
      <c r="D11" s="128"/>
      <c r="E11" s="128"/>
      <c r="F11" s="128"/>
      <c r="G11" s="128"/>
      <c r="H11" s="135"/>
    </row>
    <row r="12" spans="1:8" ht="21" customHeight="1">
      <c r="A12" s="129" t="s">
        <v>118</v>
      </c>
      <c r="B12" s="154" t="s">
        <v>88</v>
      </c>
      <c r="C12" s="134"/>
      <c r="D12" s="128"/>
      <c r="E12" s="128"/>
      <c r="F12" s="128"/>
      <c r="G12" s="128">
        <v>378</v>
      </c>
      <c r="H12" s="135"/>
    </row>
    <row r="13" spans="1:8" ht="21" customHeight="1">
      <c r="A13" s="130" t="s">
        <v>86</v>
      </c>
      <c r="B13" s="154" t="s">
        <v>88</v>
      </c>
      <c r="C13" s="134"/>
      <c r="D13" s="128"/>
      <c r="E13" s="128"/>
      <c r="F13" s="128"/>
      <c r="G13" s="128">
        <v>372</v>
      </c>
      <c r="H13" s="135"/>
    </row>
    <row r="14" spans="1:8" ht="21" customHeight="1">
      <c r="A14" s="129" t="s">
        <v>87</v>
      </c>
      <c r="B14" s="154" t="s">
        <v>88</v>
      </c>
      <c r="C14" s="134"/>
      <c r="D14" s="128"/>
      <c r="E14" s="128"/>
      <c r="F14" s="128"/>
      <c r="G14" s="128">
        <v>378</v>
      </c>
      <c r="H14" s="135"/>
    </row>
    <row r="15" spans="1:8" ht="21" customHeight="1">
      <c r="A15" s="130" t="s">
        <v>92</v>
      </c>
      <c r="B15" s="154" t="s">
        <v>89</v>
      </c>
      <c r="C15" s="134"/>
      <c r="D15" s="128"/>
      <c r="E15" s="128"/>
      <c r="F15" s="128"/>
      <c r="G15" s="128">
        <v>419</v>
      </c>
      <c r="H15" s="135"/>
    </row>
    <row r="16" spans="1:8" ht="21" customHeight="1">
      <c r="A16" s="129" t="s">
        <v>93</v>
      </c>
      <c r="B16" s="154" t="s">
        <v>89</v>
      </c>
      <c r="C16" s="134"/>
      <c r="D16" s="128"/>
      <c r="E16" s="128"/>
      <c r="F16" s="128"/>
      <c r="G16" s="128">
        <v>389</v>
      </c>
      <c r="H16" s="135"/>
    </row>
    <row r="17" spans="1:8" ht="21" customHeight="1">
      <c r="A17" s="129" t="s">
        <v>94</v>
      </c>
      <c r="B17" s="154" t="s">
        <v>89</v>
      </c>
      <c r="C17" s="134"/>
      <c r="D17" s="128"/>
      <c r="E17" s="128"/>
      <c r="F17" s="128"/>
      <c r="G17" s="128">
        <v>431</v>
      </c>
      <c r="H17" s="135"/>
    </row>
    <row r="18" spans="1:8" ht="21" customHeight="1">
      <c r="A18" s="129" t="s">
        <v>97</v>
      </c>
      <c r="B18" s="154" t="s">
        <v>95</v>
      </c>
      <c r="C18" s="134"/>
      <c r="D18" s="128"/>
      <c r="E18" s="128"/>
      <c r="F18" s="128"/>
      <c r="G18" s="128">
        <v>383</v>
      </c>
      <c r="H18" s="135"/>
    </row>
    <row r="19" spans="1:8" ht="21" customHeight="1">
      <c r="A19" s="130" t="s">
        <v>98</v>
      </c>
      <c r="B19" s="154" t="s">
        <v>95</v>
      </c>
      <c r="C19" s="134"/>
      <c r="D19" s="128"/>
      <c r="E19" s="128"/>
      <c r="F19" s="128"/>
      <c r="G19" s="128">
        <v>431</v>
      </c>
      <c r="H19" s="135"/>
    </row>
    <row r="20" spans="1:8" ht="21" customHeight="1">
      <c r="A20" s="130" t="s">
        <v>115</v>
      </c>
      <c r="B20" s="154" t="s">
        <v>95</v>
      </c>
      <c r="C20" s="134"/>
      <c r="D20" s="128"/>
      <c r="E20" s="128"/>
      <c r="F20" s="128"/>
      <c r="G20" s="128">
        <v>446</v>
      </c>
      <c r="H20" s="135"/>
    </row>
    <row r="21" spans="1:8" ht="21" customHeight="1">
      <c r="A21" s="130" t="s">
        <v>102</v>
      </c>
      <c r="B21" s="154" t="s">
        <v>99</v>
      </c>
      <c r="C21" s="134"/>
      <c r="D21" s="128"/>
      <c r="E21" s="128"/>
      <c r="F21" s="128"/>
      <c r="G21" s="128">
        <v>415</v>
      </c>
      <c r="H21" s="135"/>
    </row>
    <row r="22" spans="1:8" ht="21" customHeight="1">
      <c r="A22" s="129" t="s">
        <v>103</v>
      </c>
      <c r="B22" s="154" t="s">
        <v>99</v>
      </c>
      <c r="C22" s="134"/>
      <c r="D22" s="128"/>
      <c r="E22" s="128"/>
      <c r="F22" s="128"/>
      <c r="G22" s="128">
        <v>432</v>
      </c>
      <c r="H22" s="135"/>
    </row>
    <row r="23" spans="1:8" ht="21" customHeight="1">
      <c r="A23" s="130" t="s">
        <v>109</v>
      </c>
      <c r="B23" s="154" t="s">
        <v>105</v>
      </c>
      <c r="C23" s="134"/>
      <c r="D23" s="128"/>
      <c r="E23" s="128"/>
      <c r="F23" s="128"/>
      <c r="G23" s="128">
        <v>410</v>
      </c>
      <c r="H23" s="135"/>
    </row>
    <row r="24" spans="1:8" ht="21" customHeight="1">
      <c r="A24" s="130" t="s">
        <v>110</v>
      </c>
      <c r="B24" s="154" t="s">
        <v>105</v>
      </c>
      <c r="C24" s="134"/>
      <c r="D24" s="128"/>
      <c r="E24" s="128"/>
      <c r="F24" s="128"/>
      <c r="G24" s="128">
        <v>404</v>
      </c>
      <c r="H24" s="135"/>
    </row>
    <row r="25" spans="1:8" ht="21" customHeight="1">
      <c r="A25" s="130"/>
      <c r="B25" s="154"/>
      <c r="C25" s="134"/>
      <c r="D25" s="128"/>
      <c r="E25" s="128"/>
      <c r="F25" s="128"/>
      <c r="G25" s="128"/>
      <c r="H25" s="135"/>
    </row>
    <row r="26" spans="1:8" ht="21" customHeight="1">
      <c r="A26" s="129"/>
      <c r="B26" s="154"/>
      <c r="C26" s="134"/>
      <c r="D26" s="128"/>
      <c r="E26" s="128"/>
      <c r="F26" s="128"/>
      <c r="G26" s="128"/>
      <c r="H26" s="135"/>
    </row>
    <row r="27" spans="1:8" ht="21" customHeight="1">
      <c r="A27" s="129"/>
      <c r="B27" s="154"/>
      <c r="C27" s="134"/>
      <c r="D27" s="128"/>
      <c r="E27" s="128"/>
      <c r="F27" s="128"/>
      <c r="G27" s="128"/>
      <c r="H27" s="135"/>
    </row>
    <row r="28" spans="1:8" ht="21" customHeight="1">
      <c r="A28" s="130"/>
      <c r="B28" s="154"/>
      <c r="C28" s="134"/>
      <c r="D28" s="128"/>
      <c r="E28" s="128"/>
      <c r="F28" s="128"/>
      <c r="G28" s="128"/>
      <c r="H28" s="135"/>
    </row>
    <row r="29" spans="1:8" ht="21" customHeight="1">
      <c r="A29" s="130"/>
      <c r="B29" s="154"/>
      <c r="C29" s="134"/>
      <c r="D29" s="128"/>
      <c r="E29" s="128"/>
      <c r="F29" s="128"/>
      <c r="G29" s="128"/>
      <c r="H29" s="135"/>
    </row>
    <row r="30" spans="1:8" ht="21" customHeight="1">
      <c r="A30" s="130"/>
      <c r="B30" s="154"/>
      <c r="C30" s="134"/>
      <c r="D30" s="128"/>
      <c r="E30" s="128"/>
      <c r="F30" s="128"/>
      <c r="G30" s="128"/>
      <c r="H30" s="135"/>
    </row>
    <row r="31" spans="1:8" ht="21" customHeight="1" thickBot="1">
      <c r="A31" s="144"/>
      <c r="B31" s="155"/>
      <c r="C31" s="136"/>
      <c r="D31" s="137"/>
      <c r="E31" s="137"/>
      <c r="F31" s="137"/>
      <c r="G31" s="137"/>
      <c r="H31" s="138"/>
    </row>
  </sheetData>
  <mergeCells count="1">
    <mergeCell ref="A1:H1"/>
  </mergeCells>
  <pageMargins left="0.19685039370078741" right="0.19685039370078741" top="0.39370078740157483" bottom="0.39370078740157483" header="0" footer="0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0"/>
  <sheetViews>
    <sheetView topLeftCell="A14" workbookViewId="0">
      <selection sqref="A1:H22"/>
    </sheetView>
  </sheetViews>
  <sheetFormatPr defaultRowHeight="13.2"/>
  <cols>
    <col min="1" max="1" width="24.88671875" customWidth="1"/>
    <col min="2" max="2" width="30.6640625" customWidth="1"/>
    <col min="3" max="6" width="0" hidden="1" customWidth="1"/>
  </cols>
  <sheetData>
    <row r="1" spans="1:8" ht="36.75" customHeight="1">
      <c r="A1" s="172" t="s">
        <v>59</v>
      </c>
      <c r="B1" s="172"/>
      <c r="C1" s="172"/>
      <c r="D1" s="172"/>
      <c r="E1" s="172"/>
      <c r="F1" s="172"/>
      <c r="G1" s="172"/>
      <c r="H1" s="172"/>
    </row>
    <row r="2" spans="1:8" ht="27" customHeight="1" thickBot="1">
      <c r="A2" s="163" t="s">
        <v>52</v>
      </c>
      <c r="B2" s="163" t="s">
        <v>53</v>
      </c>
      <c r="C2" s="163" t="s">
        <v>54</v>
      </c>
      <c r="D2" s="163" t="s">
        <v>55</v>
      </c>
      <c r="E2" s="163" t="s">
        <v>56</v>
      </c>
      <c r="F2" s="163"/>
      <c r="G2" s="163" t="s">
        <v>57</v>
      </c>
      <c r="H2" s="91" t="s">
        <v>58</v>
      </c>
    </row>
    <row r="3" spans="1:8" ht="30" customHeight="1">
      <c r="A3" s="139"/>
      <c r="B3" s="153"/>
      <c r="C3" s="131"/>
      <c r="D3" s="132"/>
      <c r="E3" s="132"/>
      <c r="F3" s="132"/>
      <c r="G3" s="132"/>
      <c r="H3" s="133"/>
    </row>
    <row r="4" spans="1:8" ht="30" customHeight="1">
      <c r="A4" s="129" t="s">
        <v>80</v>
      </c>
      <c r="B4" s="154" t="s">
        <v>78</v>
      </c>
      <c r="C4" s="134"/>
      <c r="D4" s="128"/>
      <c r="E4" s="128"/>
      <c r="F4" s="128"/>
      <c r="G4" s="128">
        <v>50.68</v>
      </c>
      <c r="H4" s="135"/>
    </row>
    <row r="5" spans="1:8" ht="30" customHeight="1">
      <c r="A5" s="130" t="s">
        <v>79</v>
      </c>
      <c r="B5" s="154" t="s">
        <v>78</v>
      </c>
      <c r="C5" s="134"/>
      <c r="D5" s="128"/>
      <c r="E5" s="128"/>
      <c r="F5" s="128"/>
      <c r="G5" s="128">
        <v>37.64</v>
      </c>
      <c r="H5" s="135"/>
    </row>
    <row r="6" spans="1:8" ht="30" customHeight="1">
      <c r="A6" s="130" t="s">
        <v>83</v>
      </c>
      <c r="B6" s="154" t="s">
        <v>78</v>
      </c>
      <c r="C6" s="134"/>
      <c r="D6" s="128"/>
      <c r="E6" s="128"/>
      <c r="F6" s="128"/>
      <c r="G6" s="128"/>
      <c r="H6" s="135"/>
    </row>
    <row r="7" spans="1:8" ht="30" customHeight="1">
      <c r="A7" s="130" t="s">
        <v>76</v>
      </c>
      <c r="B7" s="154" t="s">
        <v>72</v>
      </c>
      <c r="C7" s="134"/>
      <c r="D7" s="128"/>
      <c r="E7" s="128"/>
      <c r="F7" s="128"/>
      <c r="G7" s="128">
        <v>47.91</v>
      </c>
      <c r="H7" s="135"/>
    </row>
    <row r="8" spans="1:8" ht="30" customHeight="1">
      <c r="A8" s="130" t="s">
        <v>74</v>
      </c>
      <c r="B8" s="154" t="s">
        <v>72</v>
      </c>
      <c r="C8" s="134"/>
      <c r="D8" s="128"/>
      <c r="E8" s="128"/>
      <c r="F8" s="128"/>
      <c r="G8" s="128">
        <v>41.84</v>
      </c>
      <c r="H8" s="135"/>
    </row>
    <row r="9" spans="1:8" ht="30" customHeight="1">
      <c r="A9" s="129" t="s">
        <v>114</v>
      </c>
      <c r="B9" s="154" t="s">
        <v>95</v>
      </c>
      <c r="C9" s="134"/>
      <c r="D9" s="128"/>
      <c r="E9" s="128"/>
      <c r="F9" s="128"/>
      <c r="G9" s="128">
        <v>27.9</v>
      </c>
      <c r="H9" s="135"/>
    </row>
    <row r="10" spans="1:8" ht="30" customHeight="1">
      <c r="A10" s="130" t="s">
        <v>97</v>
      </c>
      <c r="B10" s="154" t="s">
        <v>95</v>
      </c>
      <c r="C10" s="134"/>
      <c r="D10" s="128"/>
      <c r="E10" s="128"/>
      <c r="F10" s="128"/>
      <c r="G10" s="128">
        <v>54.67</v>
      </c>
      <c r="H10" s="135"/>
    </row>
    <row r="11" spans="1:8" ht="30" customHeight="1">
      <c r="A11" s="129" t="s">
        <v>96</v>
      </c>
      <c r="B11" s="154" t="s">
        <v>95</v>
      </c>
      <c r="C11" s="134"/>
      <c r="D11" s="128"/>
      <c r="E11" s="128"/>
      <c r="F11" s="128"/>
      <c r="G11" s="128">
        <v>28.53</v>
      </c>
      <c r="H11" s="135"/>
    </row>
    <row r="12" spans="1:8" ht="30" customHeight="1">
      <c r="A12" s="130" t="s">
        <v>101</v>
      </c>
      <c r="B12" s="154" t="s">
        <v>99</v>
      </c>
      <c r="C12" s="134"/>
      <c r="D12" s="128"/>
      <c r="E12" s="128"/>
      <c r="F12" s="128"/>
      <c r="G12" s="128">
        <v>42.64</v>
      </c>
      <c r="H12" s="135"/>
    </row>
    <row r="13" spans="1:8" ht="30" customHeight="1">
      <c r="A13" s="130" t="s">
        <v>103</v>
      </c>
      <c r="B13" s="154" t="s">
        <v>99</v>
      </c>
      <c r="C13" s="134"/>
      <c r="D13" s="128"/>
      <c r="E13" s="128"/>
      <c r="F13" s="128"/>
      <c r="G13" s="128">
        <v>42.5</v>
      </c>
      <c r="H13" s="135"/>
    </row>
    <row r="14" spans="1:8" ht="30" customHeight="1">
      <c r="A14" s="130" t="s">
        <v>94</v>
      </c>
      <c r="B14" s="154" t="s">
        <v>89</v>
      </c>
      <c r="C14" s="134"/>
      <c r="D14" s="128"/>
      <c r="E14" s="128"/>
      <c r="F14" s="128"/>
      <c r="G14" s="128">
        <v>52.33</v>
      </c>
      <c r="H14" s="135"/>
    </row>
    <row r="15" spans="1:8" ht="30" customHeight="1">
      <c r="A15" s="130" t="s">
        <v>90</v>
      </c>
      <c r="B15" s="154" t="s">
        <v>89</v>
      </c>
      <c r="C15" s="134"/>
      <c r="D15" s="128"/>
      <c r="E15" s="128"/>
      <c r="F15" s="128"/>
      <c r="G15" s="128">
        <v>32.67</v>
      </c>
      <c r="H15" s="135"/>
    </row>
    <row r="16" spans="1:8" ht="30" customHeight="1">
      <c r="A16" s="130" t="s">
        <v>91</v>
      </c>
      <c r="B16" s="154" t="s">
        <v>89</v>
      </c>
      <c r="C16" s="134"/>
      <c r="D16" s="128"/>
      <c r="E16" s="128"/>
      <c r="F16" s="128"/>
      <c r="G16" s="128">
        <v>42.61</v>
      </c>
      <c r="H16" s="135"/>
    </row>
    <row r="17" spans="1:8" ht="30" customHeight="1">
      <c r="A17" s="130" t="s">
        <v>86</v>
      </c>
      <c r="B17" s="154" t="s">
        <v>88</v>
      </c>
      <c r="C17" s="134"/>
      <c r="D17" s="128"/>
      <c r="E17" s="128"/>
      <c r="F17" s="128"/>
      <c r="G17" s="128">
        <v>46.19</v>
      </c>
      <c r="H17" s="135"/>
    </row>
    <row r="18" spans="1:8" ht="30" customHeight="1">
      <c r="A18" s="130" t="s">
        <v>118</v>
      </c>
      <c r="B18" s="154" t="s">
        <v>88</v>
      </c>
      <c r="C18" s="134"/>
      <c r="D18" s="128"/>
      <c r="E18" s="128"/>
      <c r="F18" s="128"/>
      <c r="G18" s="128">
        <v>37.049999999999997</v>
      </c>
      <c r="H18" s="135"/>
    </row>
    <row r="19" spans="1:8" ht="30" customHeight="1">
      <c r="A19" s="130" t="s">
        <v>71</v>
      </c>
      <c r="B19" s="154" t="s">
        <v>70</v>
      </c>
      <c r="C19" s="134"/>
      <c r="D19" s="128"/>
      <c r="E19" s="128"/>
      <c r="F19" s="128"/>
      <c r="G19" s="128">
        <v>41.39</v>
      </c>
      <c r="H19" s="135"/>
    </row>
    <row r="20" spans="1:8" ht="30" customHeight="1">
      <c r="A20" s="130" t="s">
        <v>66</v>
      </c>
      <c r="B20" s="154" t="s">
        <v>70</v>
      </c>
      <c r="C20" s="134"/>
      <c r="D20" s="128"/>
      <c r="E20" s="128"/>
      <c r="F20" s="128"/>
      <c r="G20" s="128">
        <v>23.42</v>
      </c>
      <c r="H20" s="135"/>
    </row>
    <row r="21" spans="1:8" ht="30" customHeight="1">
      <c r="A21" s="129" t="s">
        <v>108</v>
      </c>
      <c r="B21" s="154" t="s">
        <v>105</v>
      </c>
      <c r="C21" s="134"/>
      <c r="D21" s="128"/>
      <c r="E21" s="128"/>
      <c r="F21" s="128"/>
      <c r="G21" s="128">
        <v>29.15</v>
      </c>
      <c r="H21" s="135"/>
    </row>
    <row r="22" spans="1:8" ht="30" customHeight="1">
      <c r="A22" s="130" t="s">
        <v>110</v>
      </c>
      <c r="B22" s="154" t="s">
        <v>105</v>
      </c>
      <c r="C22" s="134"/>
      <c r="D22" s="128"/>
      <c r="E22" s="128"/>
      <c r="F22" s="128"/>
      <c r="G22" s="128">
        <v>33.25</v>
      </c>
      <c r="H22" s="135"/>
    </row>
    <row r="23" spans="1:8" ht="30" customHeight="1">
      <c r="A23" s="130"/>
      <c r="B23" s="154"/>
      <c r="C23" s="134"/>
      <c r="D23" s="128"/>
      <c r="E23" s="128"/>
      <c r="F23" s="128"/>
      <c r="G23" s="128"/>
      <c r="H23" s="135"/>
    </row>
    <row r="24" spans="1:8" ht="30" customHeight="1">
      <c r="A24" s="130"/>
      <c r="B24" s="154"/>
      <c r="C24" s="134"/>
      <c r="D24" s="128"/>
      <c r="E24" s="128"/>
      <c r="F24" s="128"/>
      <c r="G24" s="128"/>
      <c r="H24" s="135"/>
    </row>
    <row r="25" spans="1:8" ht="30" customHeight="1">
      <c r="A25" s="129"/>
      <c r="B25" s="154"/>
      <c r="C25" s="134"/>
      <c r="D25" s="128"/>
      <c r="E25" s="128"/>
      <c r="F25" s="128"/>
      <c r="G25" s="128"/>
      <c r="H25" s="135"/>
    </row>
    <row r="26" spans="1:8" ht="30" customHeight="1">
      <c r="A26" s="129"/>
      <c r="B26" s="154"/>
      <c r="C26" s="134"/>
      <c r="D26" s="128"/>
      <c r="E26" s="128"/>
      <c r="F26" s="128"/>
      <c r="G26" s="128"/>
      <c r="H26" s="135"/>
    </row>
    <row r="27" spans="1:8" ht="21" customHeight="1">
      <c r="A27" s="130"/>
      <c r="B27" s="154"/>
      <c r="C27" s="134"/>
      <c r="D27" s="128"/>
      <c r="E27" s="128"/>
      <c r="F27" s="128"/>
      <c r="G27" s="128"/>
      <c r="H27" s="135"/>
    </row>
    <row r="28" spans="1:8" ht="21" customHeight="1">
      <c r="A28" s="130"/>
      <c r="B28" s="154"/>
      <c r="C28" s="134"/>
      <c r="D28" s="128"/>
      <c r="E28" s="128"/>
      <c r="F28" s="128"/>
      <c r="G28" s="128"/>
      <c r="H28" s="135"/>
    </row>
    <row r="29" spans="1:8" ht="21" customHeight="1">
      <c r="A29" s="130"/>
      <c r="B29" s="154"/>
      <c r="C29" s="134"/>
      <c r="D29" s="128"/>
      <c r="E29" s="128"/>
      <c r="F29" s="128"/>
      <c r="G29" s="128"/>
      <c r="H29" s="135"/>
    </row>
    <row r="30" spans="1:8" ht="21" customHeight="1" thickBot="1">
      <c r="A30" s="129"/>
      <c r="B30" s="154"/>
      <c r="C30" s="136"/>
      <c r="D30" s="137"/>
      <c r="E30" s="137"/>
      <c r="F30" s="137"/>
      <c r="G30" s="137"/>
      <c r="H30" s="138"/>
    </row>
  </sheetData>
  <sortState ref="A4:G22">
    <sortCondition ref="B4:B22"/>
  </sortState>
  <mergeCells count="1">
    <mergeCell ref="A1:H1"/>
  </mergeCell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manuál</vt:lpstr>
      <vt:lpstr>Bodování</vt:lpstr>
      <vt:lpstr>Družstva</vt:lpstr>
      <vt:lpstr>Jednotlivci</vt:lpstr>
      <vt:lpstr>60m</vt:lpstr>
      <vt:lpstr>800m</vt:lpstr>
      <vt:lpstr>VÝŠKA</vt:lpstr>
      <vt:lpstr>DÁLKA</vt:lpstr>
      <vt:lpstr>MÍČEK</vt:lpstr>
      <vt:lpstr>KOULE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Šebelka Jan</dc:creator>
  <cp:lastModifiedBy>sport</cp:lastModifiedBy>
  <cp:lastPrinted>2018-09-26T10:12:26Z</cp:lastPrinted>
  <dcterms:created xsi:type="dcterms:W3CDTF">2003-04-29T09:19:35Z</dcterms:created>
  <dcterms:modified xsi:type="dcterms:W3CDTF">2018-09-26T15:14:30Z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1184233887</vt:i4>
  </property>
  <property fmtid="{D5CDD505-2E9C-101B-9397-08002B2CF9AE}" pid="3" name="_EmailSubject">
    <vt:lpwstr>Atletický čtyřboj</vt:lpwstr>
  </property>
  <property fmtid="{D5CDD505-2E9C-101B-9397-08002B2CF9AE}" pid="4" name="_AuthorEmail">
    <vt:lpwstr>sebelka@eurostavlbc.cz</vt:lpwstr>
  </property>
  <property fmtid="{D5CDD505-2E9C-101B-9397-08002B2CF9AE}" pid="5" name="_AuthorEmailDisplayName">
    <vt:lpwstr>Karel Šebelka Eurostav s.r.o. Liberec</vt:lpwstr>
  </property>
  <property fmtid="{D5CDD505-2E9C-101B-9397-08002B2CF9AE}" pid="6" name="_ReviewingToolsShownOnce">
    <vt:lpwstr/>
  </property>
</Properties>
</file>